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90" yWindow="90" windowWidth="15330" windowHeight="11940" tabRatio="840" firstSheet="12" activeTab="28"/>
  </bookViews>
  <sheets>
    <sheet name="канц_" sheetId="7" state="hidden" r:id="rId1"/>
    <sheet name="хоз_" sheetId="8" state="hidden" r:id="rId2"/>
    <sheet name="стройм" sheetId="9" state="hidden" r:id="rId3"/>
    <sheet name="спорт" sheetId="10" state="hidden" r:id="rId4"/>
    <sheet name="электро" sheetId="12" state="hidden" r:id="rId5"/>
    <sheet name="одежда" sheetId="13" state="hidden" r:id="rId6"/>
    <sheet name="мяг_инвент" sheetId="14" state="hidden" r:id="rId7"/>
    <sheet name="медикаменты" sheetId="1" state="hidden" r:id="rId8"/>
    <sheet name="Ком__услуги_" sheetId="3" state="hidden" r:id="rId9"/>
    <sheet name="_сервис_обслуж_и_ремонтОС" sheetId="4" state="hidden" r:id="rId10"/>
    <sheet name="осн_ср" sheetId="5" state="hidden" r:id="rId11"/>
    <sheet name="прочие_расходы" sheetId="6" state="hidden" r:id="rId12"/>
    <sheet name="Список" sheetId="34" r:id="rId13"/>
    <sheet name="Канц" sheetId="16" r:id="rId14"/>
    <sheet name="Хоз" sheetId="18" r:id="rId15"/>
    <sheet name="Строймат" sheetId="19" r:id="rId16"/>
    <sheet name="инвентарь" sheetId="21" r:id="rId17"/>
    <sheet name="Посуда" sheetId="22" r:id="rId18"/>
    <sheet name="Эл. приб" sheetId="23" r:id="rId19"/>
    <sheet name="Одежд" sheetId="24" r:id="rId20"/>
    <sheet name="Мед" sheetId="26" r:id="rId21"/>
    <sheet name="СИЗ" sheetId="27" r:id="rId22"/>
    <sheet name="Связь" sheetId="40" r:id="rId23"/>
    <sheet name="Прочие" sheetId="32" r:id="rId24"/>
    <sheet name="Прод" sheetId="37" r:id="rId25"/>
    <sheet name="гсм" sheetId="28" r:id="rId26"/>
    <sheet name="Сервис и Рем" sheetId="41" r:id="rId27"/>
    <sheet name="Зап. части" sheetId="38" r:id="rId28"/>
    <sheet name="Осн ср" sheetId="31" r:id="rId29"/>
  </sheets>
  <definedNames>
    <definedName name="_xlnm._FilterDatabase" localSheetId="13" hidden="1">Канц!$A$6:$I$116</definedName>
    <definedName name="_xlnm._FilterDatabase" localSheetId="26" hidden="1">'Сервис и Рем'!$A$5:$I$257</definedName>
    <definedName name="_xlnm._FilterDatabase" localSheetId="14" hidden="1">Хоз!$A$8:$J$170</definedName>
    <definedName name="Z_0972961B_E7B6_41F8_8BC0_E07BED24A1B9_.wvu.Cols" localSheetId="8" hidden="1">Ком__услуги_!$K:$M</definedName>
    <definedName name="Z_0972961B_E7B6_41F8_8BC0_E07BED24A1B9_.wvu.Cols" localSheetId="10" hidden="1">осн_ср!$A:$A</definedName>
    <definedName name="Z_0972961B_E7B6_41F8_8BC0_E07BED24A1B9_.wvu.Cols" localSheetId="11" hidden="1">прочие_расходы!$B:$B,прочие_расходы!$IE:$IE,прочие_расходы!$II:$IM</definedName>
    <definedName name="Z_0972961B_E7B6_41F8_8BC0_E07BED24A1B9_.wvu.FilterData" localSheetId="10" hidden="1">осн_ср!$B$5:$I$34</definedName>
    <definedName name="Z_0972961B_E7B6_41F8_8BC0_E07BED24A1B9_.wvu.PrintArea" localSheetId="9" hidden="1">_сервис_обслуж_и_ремонтОС!$A$1:$I$74</definedName>
    <definedName name="Z_0972961B_E7B6_41F8_8BC0_E07BED24A1B9_.wvu.PrintArea" localSheetId="0" hidden="1">канц_!$A$1:$AE$88</definedName>
    <definedName name="Z_0972961B_E7B6_41F8_8BC0_E07BED24A1B9_.wvu.PrintArea" localSheetId="8" hidden="1">Ком__услуги_!$A$1:$N$24</definedName>
    <definedName name="Z_0972961B_E7B6_41F8_8BC0_E07BED24A1B9_.wvu.PrintArea" localSheetId="7" hidden="1">медикаменты!$A$1:$I$436</definedName>
    <definedName name="Z_0972961B_E7B6_41F8_8BC0_E07BED24A1B9_.wvu.PrintArea" localSheetId="6" hidden="1">мяг_инвент!$A$1:$M$44</definedName>
    <definedName name="Z_0972961B_E7B6_41F8_8BC0_E07BED24A1B9_.wvu.PrintArea" localSheetId="5" hidden="1">одежда!$A$1:$S$30</definedName>
    <definedName name="Z_0972961B_E7B6_41F8_8BC0_E07BED24A1B9_.wvu.PrintArea" localSheetId="10" hidden="1">осн_ср!$B$1:$I$51</definedName>
    <definedName name="Z_0972961B_E7B6_41F8_8BC0_E07BED24A1B9_.wvu.PrintArea" localSheetId="11" hidden="1">прочие_расходы!$A$1:$J$107</definedName>
    <definedName name="Z_0972961B_E7B6_41F8_8BC0_E07BED24A1B9_.wvu.PrintArea" localSheetId="3" hidden="1">спорт!$A$1:$K$37</definedName>
    <definedName name="Z_0972961B_E7B6_41F8_8BC0_E07BED24A1B9_.wvu.PrintArea" localSheetId="2" hidden="1">стройм!$A$1:$I$119</definedName>
    <definedName name="Z_0972961B_E7B6_41F8_8BC0_E07BED24A1B9_.wvu.PrintArea" localSheetId="1" hidden="1">хоз_!$A$1:$Y$137</definedName>
    <definedName name="Z_0972961B_E7B6_41F8_8BC0_E07BED24A1B9_.wvu.PrintArea" localSheetId="4" hidden="1">электро!$A$1:$O$24</definedName>
    <definedName name="Z_3185DE85_B185_422C_BCC8_3FD7782D96FE_.wvu.FilterData" localSheetId="10" hidden="1">осн_ср!$B$5:$I$34</definedName>
    <definedName name="Z_7C9CEFA2_4CF0_4842_A113_86E13C68D422_.wvu.FilterData" localSheetId="10" hidden="1">осн_ср!$B$5:$I$34</definedName>
    <definedName name="Z_FCA374ED_A582_4521_BDD3_900364FBFDD0_.wvu.Cols" localSheetId="9" hidden="1">_сервис_обслуж_и_ремонтОС!$I:$I</definedName>
    <definedName name="Z_FCA374ED_A582_4521_BDD3_900364FBFDD0_.wvu.Cols" localSheetId="8" hidden="1">Ком__услуги_!$K:$M</definedName>
    <definedName name="Z_FCA374ED_A582_4521_BDD3_900364FBFDD0_.wvu.Cols" localSheetId="10" hidden="1">осн_ср!$A:$A</definedName>
    <definedName name="Z_FCA374ED_A582_4521_BDD3_900364FBFDD0_.wvu.Cols" localSheetId="11" hidden="1">прочие_расходы!$B:$B,прочие_расходы!$IE:$IE,прочие_расходы!$II:$IM</definedName>
    <definedName name="Z_FCA374ED_A582_4521_BDD3_900364FBFDD0_.wvu.FilterData" localSheetId="10" hidden="1">осн_ср!$B$5:$I$34</definedName>
    <definedName name="Z_FCA374ED_A582_4521_BDD3_900364FBFDD0_.wvu.PrintArea" localSheetId="9" hidden="1">_сервис_обслуж_и_ремонтОС!$A$1:$I$74</definedName>
    <definedName name="Z_FCA374ED_A582_4521_BDD3_900364FBFDD0_.wvu.PrintArea" localSheetId="0" hidden="1">канц_!$A$1:$AE$88</definedName>
    <definedName name="Z_FCA374ED_A582_4521_BDD3_900364FBFDD0_.wvu.PrintArea" localSheetId="8" hidden="1">Ком__услуги_!$A$1:$N$24</definedName>
    <definedName name="Z_FCA374ED_A582_4521_BDD3_900364FBFDD0_.wvu.PrintArea" localSheetId="7" hidden="1">медикаменты!$A$1:$I$428</definedName>
    <definedName name="Z_FCA374ED_A582_4521_BDD3_900364FBFDD0_.wvu.PrintArea" localSheetId="6" hidden="1">мяг_инвент!$A$1:$M$44</definedName>
    <definedName name="Z_FCA374ED_A582_4521_BDD3_900364FBFDD0_.wvu.PrintArea" localSheetId="5" hidden="1">одежда!$A$1:$S$30</definedName>
    <definedName name="Z_FCA374ED_A582_4521_BDD3_900364FBFDD0_.wvu.PrintArea" localSheetId="10" hidden="1">осн_ср!$B$1:$I$51</definedName>
    <definedName name="Z_FCA374ED_A582_4521_BDD3_900364FBFDD0_.wvu.PrintArea" localSheetId="11" hidden="1">прочие_расходы!$A$1:$J$107</definedName>
    <definedName name="Z_FCA374ED_A582_4521_BDD3_900364FBFDD0_.wvu.PrintArea" localSheetId="3" hidden="1">спорт!$A$1:$K$37</definedName>
    <definedName name="Z_FCA374ED_A582_4521_BDD3_900364FBFDD0_.wvu.PrintArea" localSheetId="2" hidden="1">стройм!$A$1:$I$119</definedName>
    <definedName name="Z_FCA374ED_A582_4521_BDD3_900364FBFDD0_.wvu.PrintArea" localSheetId="1" hidden="1">хоз_!$A$1:$Y$137</definedName>
    <definedName name="Z_FCA374ED_A582_4521_BDD3_900364FBFDD0_.wvu.PrintArea" localSheetId="4" hidden="1">электро!$A$1:$O$24</definedName>
    <definedName name="Z_FCA374ED_A582_4521_BDD3_900364FBFDD0_.wvu.Rows" localSheetId="9" hidden="1">_сервис_обслуж_и_ремонтОС!$17:$17,_сервис_обслуж_и_ремонтОС!$28:$28</definedName>
    <definedName name="_xlnm.Print_Titles" localSheetId="27">'Зап. части'!$5:$6</definedName>
    <definedName name="_xlnm.Print_Titles" localSheetId="13">Канц!$4:$5</definedName>
    <definedName name="_xlnm.Print_Titles" localSheetId="20">Мед!$4:$5</definedName>
    <definedName name="_xlnm.Print_Titles" localSheetId="19">Одежд!$5:$6</definedName>
    <definedName name="_xlnm.Print_Titles" localSheetId="24">Прод!$5:$6</definedName>
    <definedName name="_xlnm.Print_Titles" localSheetId="23">Прочие!$3:$4</definedName>
    <definedName name="_xlnm.Print_Titles" localSheetId="26">'Сервис и Рем'!$4:$5</definedName>
    <definedName name="_xlnm.Print_Titles" localSheetId="15">Строймат!$4:$5</definedName>
    <definedName name="_xlnm.Print_Titles" localSheetId="14">Хоз!$6:$7</definedName>
    <definedName name="_xlnm.Print_Area" localSheetId="9">_сервис_обслуж_и_ремонтОС!$A$1:$I$74</definedName>
    <definedName name="_xlnm.Print_Area" localSheetId="13">Канц!$A$2:$I$116</definedName>
    <definedName name="_xlnm.Print_Area" localSheetId="0">канц_!$A$1:$AF$88</definedName>
    <definedName name="_xlnm.Print_Area" localSheetId="8">Ком__услуги_!$A$1:$N$24</definedName>
    <definedName name="_xlnm.Print_Area" localSheetId="7">медикаменты!$A$1:$I$428</definedName>
    <definedName name="_xlnm.Print_Area" localSheetId="6">мяг_инвент!$A$1:$M$44</definedName>
    <definedName name="_xlnm.Print_Area" localSheetId="5">одежда!$A$1:$S$30</definedName>
    <definedName name="_xlnm.Print_Area" localSheetId="10">осн_ср!$B$1:$I$51</definedName>
    <definedName name="_xlnm.Print_Area" localSheetId="11">прочие_расходы!$A$1:$J$107</definedName>
    <definedName name="_xlnm.Print_Area" localSheetId="22">Связь!$A$4:$I$69</definedName>
    <definedName name="_xlnm.Print_Area" localSheetId="3">спорт!$A$1:$K$37</definedName>
    <definedName name="_xlnm.Print_Area" localSheetId="2">стройм!$A$1:$I$119</definedName>
    <definedName name="_xlnm.Print_Area" localSheetId="1">хоз_!$A$1:$Z$137</definedName>
    <definedName name="_xlnm.Print_Area" localSheetId="4">электро!$A$1:$O$24</definedName>
  </definedNames>
  <calcPr calcId="145621"/>
</workbook>
</file>

<file path=xl/calcChain.xml><?xml version="1.0" encoding="utf-8"?>
<calcChain xmlns="http://schemas.openxmlformats.org/spreadsheetml/2006/main">
  <c r="G113" i="16" l="1"/>
  <c r="G114" i="16"/>
  <c r="G112" i="16"/>
  <c r="G111" i="16"/>
  <c r="G110" i="16"/>
  <c r="G109" i="16"/>
  <c r="G108" i="16"/>
  <c r="G107" i="16"/>
  <c r="G106" i="16"/>
  <c r="G105" i="16"/>
  <c r="G104" i="16"/>
  <c r="G103" i="16"/>
  <c r="G102" i="16"/>
  <c r="G41" i="16"/>
  <c r="G64" i="16"/>
  <c r="G63" i="16"/>
  <c r="G38" i="16"/>
  <c r="G92" i="16"/>
  <c r="G73" i="16"/>
  <c r="G21" i="16"/>
  <c r="G28" i="16"/>
  <c r="G67" i="16"/>
  <c r="G65" i="16"/>
  <c r="G79" i="16" l="1"/>
  <c r="G78" i="16"/>
  <c r="G77" i="16"/>
  <c r="G76" i="16"/>
  <c r="G75" i="16"/>
  <c r="G74" i="16"/>
  <c r="G72" i="16"/>
  <c r="G71" i="16"/>
  <c r="G70" i="16"/>
  <c r="G69" i="16"/>
  <c r="G68" i="16"/>
  <c r="G18" i="16"/>
  <c r="G17" i="16"/>
  <c r="G16" i="16"/>
  <c r="G80" i="16"/>
  <c r="G15" i="16"/>
  <c r="G86" i="16"/>
  <c r="G12" i="16"/>
  <c r="G85" i="16"/>
  <c r="G11" i="16"/>
  <c r="G10" i="16"/>
  <c r="G81" i="16"/>
  <c r="G66" i="16"/>
  <c r="G62" i="16"/>
  <c r="G8" i="16"/>
  <c r="G7" i="16"/>
  <c r="G235" i="32"/>
  <c r="G234" i="32"/>
  <c r="G52" i="32"/>
  <c r="G51" i="32"/>
  <c r="G35" i="19"/>
  <c r="G54" i="32" l="1"/>
  <c r="G23" i="41" l="1"/>
  <c r="G9" i="21"/>
  <c r="G10" i="21" s="1"/>
  <c r="G13" i="18"/>
  <c r="G196" i="32" l="1"/>
  <c r="G164" i="32"/>
  <c r="G143" i="32"/>
  <c r="G309" i="32"/>
  <c r="G344" i="32"/>
  <c r="G283" i="32"/>
  <c r="G248" i="32"/>
  <c r="G216" i="32"/>
  <c r="G181" i="32"/>
  <c r="G154" i="32"/>
  <c r="G124" i="32"/>
  <c r="G95" i="32"/>
  <c r="G64" i="32"/>
  <c r="G45" i="32"/>
  <c r="G343" i="32"/>
  <c r="G308" i="32"/>
  <c r="G282" i="32"/>
  <c r="G247" i="32"/>
  <c r="G215" i="32"/>
  <c r="G180" i="32"/>
  <c r="G153" i="32"/>
  <c r="G123" i="32"/>
  <c r="G94" i="32"/>
  <c r="G63" i="32"/>
  <c r="G44" i="32"/>
  <c r="G22" i="32"/>
  <c r="G337" i="32"/>
  <c r="G319" i="32"/>
  <c r="G281" i="32"/>
  <c r="G252" i="32"/>
  <c r="G229" i="32"/>
  <c r="G201" i="32"/>
  <c r="G187" i="32"/>
  <c r="G156" i="32"/>
  <c r="G136" i="32"/>
  <c r="G112" i="32"/>
  <c r="G56" i="18"/>
  <c r="G82" i="18"/>
  <c r="G31" i="18"/>
  <c r="G9" i="24" l="1"/>
  <c r="G20" i="24"/>
  <c r="G58" i="24"/>
  <c r="G18" i="23"/>
  <c r="G9" i="23"/>
  <c r="G26" i="22"/>
  <c r="G27" i="22"/>
  <c r="G28" i="22"/>
  <c r="G23" i="22"/>
  <c r="G29" i="22" l="1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8" i="26"/>
  <c r="G6" i="26" l="1"/>
  <c r="G15" i="22" l="1"/>
  <c r="G16" i="22"/>
  <c r="G17" i="22"/>
  <c r="G14" i="22"/>
  <c r="G13" i="22"/>
  <c r="G12" i="22"/>
  <c r="G11" i="22"/>
  <c r="G18" i="22" l="1"/>
  <c r="G22" i="22"/>
  <c r="G256" i="19" l="1"/>
  <c r="G255" i="19"/>
  <c r="G254" i="19"/>
  <c r="G253" i="19"/>
  <c r="G252" i="19"/>
  <c r="G251" i="19"/>
  <c r="G250" i="19"/>
  <c r="G249" i="19"/>
  <c r="G248" i="19"/>
  <c r="G238" i="19"/>
  <c r="G237" i="19"/>
  <c r="G236" i="19"/>
  <c r="G235" i="19"/>
  <c r="G234" i="19"/>
  <c r="G233" i="19"/>
  <c r="G232" i="19"/>
  <c r="G231" i="19"/>
  <c r="G230" i="19"/>
  <c r="G214" i="19"/>
  <c r="G213" i="19"/>
  <c r="G212" i="19"/>
  <c r="G211" i="19"/>
  <c r="G210" i="19"/>
  <c r="G209" i="19"/>
  <c r="G208" i="19"/>
  <c r="G207" i="19"/>
  <c r="G206" i="19"/>
  <c r="G176" i="19"/>
  <c r="G175" i="19"/>
  <c r="G174" i="19"/>
  <c r="G173" i="19"/>
  <c r="G172" i="19"/>
  <c r="G171" i="19"/>
  <c r="G170" i="19"/>
  <c r="G169" i="19"/>
  <c r="G168" i="19"/>
  <c r="G159" i="19"/>
  <c r="G158" i="19"/>
  <c r="G157" i="19"/>
  <c r="G156" i="19"/>
  <c r="G155" i="19"/>
  <c r="G154" i="19"/>
  <c r="G153" i="19"/>
  <c r="G152" i="19"/>
  <c r="G151" i="19"/>
  <c r="G126" i="19"/>
  <c r="G125" i="19"/>
  <c r="G124" i="19"/>
  <c r="G123" i="19"/>
  <c r="G122" i="19"/>
  <c r="G121" i="19"/>
  <c r="G120" i="19"/>
  <c r="G119" i="19"/>
  <c r="G118" i="19"/>
  <c r="G89" i="19"/>
  <c r="G88" i="19"/>
  <c r="G87" i="19"/>
  <c r="G86" i="19"/>
  <c r="G85" i="19"/>
  <c r="G84" i="19"/>
  <c r="G83" i="19"/>
  <c r="G82" i="19"/>
  <c r="G81" i="19"/>
  <c r="G69" i="19"/>
  <c r="G68" i="19"/>
  <c r="G67" i="19"/>
  <c r="G66" i="19"/>
  <c r="G65" i="19"/>
  <c r="G64" i="19"/>
  <c r="G63" i="19"/>
  <c r="G62" i="19"/>
  <c r="G61" i="19"/>
  <c r="G48" i="19"/>
  <c r="G47" i="19"/>
  <c r="G46" i="19"/>
  <c r="G45" i="19"/>
  <c r="G44" i="19"/>
  <c r="G43" i="19"/>
  <c r="G42" i="19"/>
  <c r="G41" i="19"/>
  <c r="G40" i="19"/>
  <c r="G28" i="19"/>
  <c r="G27" i="19"/>
  <c r="G26" i="19"/>
  <c r="G25" i="19"/>
  <c r="G24" i="19"/>
  <c r="G23" i="19"/>
  <c r="G22" i="19"/>
  <c r="G21" i="19"/>
  <c r="G20" i="19"/>
  <c r="G16" i="19"/>
  <c r="G15" i="19"/>
  <c r="G14" i="19"/>
  <c r="G13" i="19"/>
  <c r="G12" i="19"/>
  <c r="G11" i="19"/>
  <c r="G10" i="19"/>
  <c r="G9" i="19"/>
  <c r="G8" i="19"/>
  <c r="F325" i="32" l="1"/>
  <c r="G325" i="32" s="1"/>
  <c r="F188" i="32"/>
  <c r="G188" i="32" s="1"/>
  <c r="G41" i="41"/>
  <c r="G63" i="41"/>
  <c r="G210" i="41"/>
  <c r="G168" i="41"/>
  <c r="G138" i="41"/>
  <c r="G233" i="41"/>
  <c r="G192" i="41"/>
  <c r="G140" i="41"/>
  <c r="G82" i="41"/>
  <c r="G246" i="41"/>
  <c r="G226" i="41"/>
  <c r="G205" i="41"/>
  <c r="G185" i="41"/>
  <c r="G160" i="41"/>
  <c r="G139" i="41"/>
  <c r="G115" i="41"/>
  <c r="G95" i="41"/>
  <c r="G77" i="41"/>
  <c r="G30" i="41"/>
  <c r="G50" i="41"/>
  <c r="G253" i="41"/>
  <c r="G213" i="41"/>
  <c r="G171" i="41"/>
  <c r="G116" i="41"/>
  <c r="G57" i="41" l="1"/>
  <c r="G207" i="41"/>
  <c r="G227" i="41"/>
  <c r="G161" i="41"/>
  <c r="G248" i="41"/>
  <c r="G187" i="41"/>
  <c r="G118" i="41"/>
  <c r="G247" i="41"/>
  <c r="G186" i="41"/>
  <c r="G117" i="41"/>
  <c r="G31" i="41"/>
  <c r="G176" i="41"/>
  <c r="G196" i="41"/>
  <c r="G175" i="41"/>
  <c r="G151" i="41"/>
  <c r="G129" i="41"/>
  <c r="G237" i="41"/>
  <c r="G174" i="41"/>
  <c r="G128" i="41"/>
  <c r="G68" i="41"/>
  <c r="G32" i="41" l="1"/>
  <c r="G33" i="41"/>
  <c r="G37" i="41"/>
  <c r="G39" i="41"/>
  <c r="G40" i="41"/>
  <c r="G42" i="41"/>
  <c r="G59" i="41"/>
  <c r="G60" i="41"/>
  <c r="G62" i="41"/>
  <c r="G64" i="41"/>
  <c r="G65" i="41"/>
  <c r="G66" i="41"/>
  <c r="G67" i="41"/>
  <c r="G78" i="41"/>
  <c r="G79" i="41"/>
  <c r="G80" i="41"/>
  <c r="G81" i="41"/>
  <c r="G83" i="41"/>
  <c r="G84" i="41"/>
  <c r="G85" i="41"/>
  <c r="G99" i="41"/>
  <c r="G100" i="41"/>
  <c r="G101" i="41"/>
  <c r="G102" i="41"/>
  <c r="G103" i="41"/>
  <c r="G104" i="41"/>
  <c r="G105" i="41"/>
  <c r="G120" i="41"/>
  <c r="G121" i="41"/>
  <c r="G122" i="41"/>
  <c r="G123" i="41"/>
  <c r="G124" i="41"/>
  <c r="G125" i="41"/>
  <c r="G126" i="41"/>
  <c r="G127" i="41"/>
  <c r="G142" i="41"/>
  <c r="G143" i="41"/>
  <c r="G144" i="41"/>
  <c r="G145" i="41"/>
  <c r="G146" i="41"/>
  <c r="G147" i="41"/>
  <c r="G148" i="41"/>
  <c r="G164" i="41"/>
  <c r="G165" i="41"/>
  <c r="G166" i="41"/>
  <c r="G167" i="41"/>
  <c r="G169" i="41"/>
  <c r="G170" i="41"/>
  <c r="G172" i="41"/>
  <c r="G150" i="41"/>
  <c r="G188" i="41"/>
  <c r="G189" i="41"/>
  <c r="G190" i="41"/>
  <c r="G191" i="41"/>
  <c r="G193" i="41"/>
  <c r="G194" i="41"/>
  <c r="G195" i="41"/>
  <c r="G209" i="41"/>
  <c r="G211" i="41"/>
  <c r="G212" i="41"/>
  <c r="G214" i="41"/>
  <c r="G215" i="41"/>
  <c r="G216" i="41"/>
  <c r="G217" i="41"/>
  <c r="G229" i="41"/>
  <c r="G230" i="41"/>
  <c r="G231" i="41"/>
  <c r="G232" i="41"/>
  <c r="G234" i="41"/>
  <c r="G235" i="41"/>
  <c r="G236" i="41"/>
  <c r="G249" i="41"/>
  <c r="G250" i="41"/>
  <c r="G251" i="41"/>
  <c r="G252" i="41"/>
  <c r="G254" i="41"/>
  <c r="G255" i="41"/>
  <c r="G256" i="41"/>
  <c r="G149" i="41"/>
  <c r="G173" i="41"/>
  <c r="G106" i="41"/>
  <c r="G86" i="41"/>
  <c r="G15" i="41"/>
  <c r="G16" i="41"/>
  <c r="G17" i="41"/>
  <c r="G18" i="41"/>
  <c r="G19" i="41"/>
  <c r="G20" i="41"/>
  <c r="G14" i="41"/>
  <c r="G245" i="41"/>
  <c r="G244" i="41"/>
  <c r="G243" i="41"/>
  <c r="G242" i="41"/>
  <c r="G241" i="41"/>
  <c r="G240" i="41"/>
  <c r="G239" i="41"/>
  <c r="G225" i="41"/>
  <c r="G224" i="41"/>
  <c r="G223" i="41"/>
  <c r="G222" i="41"/>
  <c r="G221" i="41"/>
  <c r="G220" i="41"/>
  <c r="G219" i="41"/>
  <c r="G204" i="41"/>
  <c r="G203" i="41"/>
  <c r="G202" i="41"/>
  <c r="G201" i="41"/>
  <c r="G200" i="41"/>
  <c r="G199" i="41"/>
  <c r="G198" i="41"/>
  <c r="G184" i="41"/>
  <c r="G183" i="41"/>
  <c r="G182" i="41"/>
  <c r="G181" i="41"/>
  <c r="G180" i="41"/>
  <c r="G179" i="41"/>
  <c r="G178" i="41"/>
  <c r="G159" i="41"/>
  <c r="G158" i="41"/>
  <c r="G157" i="41"/>
  <c r="G156" i="41"/>
  <c r="G155" i="41"/>
  <c r="G154" i="41"/>
  <c r="G153" i="41"/>
  <c r="G10" i="41"/>
  <c r="G52" i="41"/>
  <c r="G137" i="41"/>
  <c r="G136" i="41"/>
  <c r="G135" i="41"/>
  <c r="G134" i="41"/>
  <c r="G133" i="41"/>
  <c r="G132" i="41"/>
  <c r="G131" i="41"/>
  <c r="G114" i="41"/>
  <c r="G113" i="41"/>
  <c r="G112" i="41"/>
  <c r="G111" i="41"/>
  <c r="G110" i="41"/>
  <c r="G109" i="41"/>
  <c r="G108" i="41"/>
  <c r="G94" i="41"/>
  <c r="G93" i="41"/>
  <c r="G92" i="41"/>
  <c r="G91" i="41"/>
  <c r="G90" i="41"/>
  <c r="G89" i="41"/>
  <c r="G88" i="41"/>
  <c r="G76" i="41"/>
  <c r="G75" i="41"/>
  <c r="G74" i="41"/>
  <c r="G73" i="41"/>
  <c r="G72" i="41"/>
  <c r="G71" i="41"/>
  <c r="G70" i="41"/>
  <c r="G51" i="41"/>
  <c r="G49" i="41"/>
  <c r="G48" i="41"/>
  <c r="G47" i="41"/>
  <c r="G46" i="41"/>
  <c r="G45" i="41"/>
  <c r="G44" i="41"/>
  <c r="G29" i="41"/>
  <c r="G28" i="41"/>
  <c r="G27" i="41"/>
  <c r="G26" i="41"/>
  <c r="G25" i="41"/>
  <c r="G24" i="41"/>
  <c r="G22" i="41"/>
  <c r="G53" i="41"/>
  <c r="G206" i="41"/>
  <c r="G6" i="41"/>
  <c r="G8" i="41"/>
  <c r="G7" i="41"/>
  <c r="G96" i="41"/>
  <c r="G54" i="41"/>
  <c r="G119" i="41"/>
  <c r="G11" i="41"/>
  <c r="G61" i="41"/>
  <c r="G9" i="41"/>
  <c r="G38" i="41"/>
  <c r="G55" i="41"/>
  <c r="G141" i="41"/>
  <c r="G34" i="41"/>
  <c r="G56" i="41"/>
  <c r="G35" i="41"/>
  <c r="G162" i="41"/>
  <c r="G228" i="41"/>
  <c r="G12" i="41"/>
  <c r="G98" i="41"/>
  <c r="G36" i="41"/>
  <c r="G163" i="41"/>
  <c r="G97" i="41"/>
  <c r="G58" i="41"/>
  <c r="G13" i="41"/>
  <c r="G208" i="41"/>
  <c r="G21" i="41" l="1"/>
  <c r="G43" i="41"/>
  <c r="G69" i="41"/>
  <c r="G257" i="41"/>
  <c r="G238" i="41"/>
  <c r="G177" i="41"/>
  <c r="G218" i="41"/>
  <c r="G152" i="41"/>
  <c r="G197" i="41"/>
  <c r="G130" i="41"/>
  <c r="G107" i="41"/>
  <c r="G87" i="41"/>
  <c r="G9" i="18" l="1"/>
  <c r="G92" i="18"/>
  <c r="G91" i="18"/>
  <c r="G35" i="18"/>
  <c r="G15" i="18"/>
  <c r="G33" i="18"/>
  <c r="G81" i="18"/>
  <c r="G12" i="18"/>
  <c r="G37" i="18"/>
  <c r="G7" i="40"/>
  <c r="G8" i="40"/>
  <c r="G9" i="40"/>
  <c r="G10" i="40"/>
  <c r="G11" i="40"/>
  <c r="G13" i="40"/>
  <c r="G14" i="40"/>
  <c r="G15" i="40"/>
  <c r="G16" i="40"/>
  <c r="G18" i="40"/>
  <c r="G19" i="40"/>
  <c r="G20" i="40"/>
  <c r="G21" i="40"/>
  <c r="G23" i="40"/>
  <c r="G24" i="40"/>
  <c r="G25" i="40"/>
  <c r="G26" i="40"/>
  <c r="G28" i="40"/>
  <c r="G29" i="40"/>
  <c r="G30" i="40"/>
  <c r="G31" i="40"/>
  <c r="G33" i="40"/>
  <c r="G34" i="40"/>
  <c r="G35" i="40"/>
  <c r="G36" i="40"/>
  <c r="G38" i="40"/>
  <c r="G42" i="40" s="1"/>
  <c r="G39" i="40"/>
  <c r="G40" i="40"/>
  <c r="G41" i="40"/>
  <c r="G43" i="40"/>
  <c r="G44" i="40"/>
  <c r="G45" i="40"/>
  <c r="G46" i="40"/>
  <c r="G48" i="40"/>
  <c r="G49" i="40"/>
  <c r="G50" i="40"/>
  <c r="G51" i="40"/>
  <c r="G52" i="40"/>
  <c r="G54" i="40"/>
  <c r="G55" i="40"/>
  <c r="G56" i="40"/>
  <c r="G57" i="40"/>
  <c r="G59" i="40"/>
  <c r="G60" i="40"/>
  <c r="G61" i="40"/>
  <c r="G62" i="40"/>
  <c r="G64" i="40"/>
  <c r="G65" i="40"/>
  <c r="G66" i="40"/>
  <c r="G67" i="40"/>
  <c r="G68" i="40"/>
  <c r="G58" i="40" l="1"/>
  <c r="G22" i="40"/>
  <c r="G17" i="40"/>
  <c r="G47" i="40"/>
  <c r="G27" i="40"/>
  <c r="G12" i="40"/>
  <c r="G53" i="40"/>
  <c r="G69" i="40"/>
  <c r="G63" i="40"/>
  <c r="G37" i="40"/>
  <c r="G32" i="40"/>
  <c r="G57" i="16" l="1"/>
  <c r="G94" i="16"/>
  <c r="G25" i="16"/>
  <c r="G56" i="16"/>
  <c r="G55" i="16"/>
  <c r="G101" i="16"/>
  <c r="G36" i="16"/>
  <c r="G99" i="16"/>
  <c r="G35" i="16"/>
  <c r="G95" i="16"/>
  <c r="G37" i="16"/>
  <c r="G34" i="16"/>
  <c r="G33" i="16"/>
  <c r="G31" i="16"/>
  <c r="G30" i="16"/>
  <c r="G29" i="16"/>
  <c r="G27" i="16"/>
  <c r="G26" i="16"/>
  <c r="G24" i="16"/>
  <c r="G23" i="16"/>
  <c r="G22" i="16"/>
  <c r="G90" i="16"/>
  <c r="G115" i="16"/>
  <c r="G93" i="16"/>
  <c r="G91" i="16"/>
  <c r="G89" i="16"/>
  <c r="G88" i="16"/>
  <c r="G87" i="16"/>
  <c r="G84" i="16"/>
  <c r="G82" i="16"/>
  <c r="G9" i="16"/>
  <c r="G83" i="16"/>
  <c r="G51" i="16"/>
  <c r="G43" i="16"/>
  <c r="G98" i="16"/>
  <c r="G40" i="16"/>
  <c r="G44" i="16"/>
  <c r="G13" i="16"/>
  <c r="G47" i="16"/>
  <c r="G97" i="16"/>
  <c r="G53" i="16"/>
  <c r="G61" i="16"/>
  <c r="G60" i="16"/>
  <c r="G96" i="16"/>
  <c r="G50" i="16"/>
  <c r="G46" i="16"/>
  <c r="G45" i="16"/>
  <c r="G52" i="16"/>
  <c r="G14" i="16"/>
  <c r="G32" i="16"/>
  <c r="G42" i="16"/>
  <c r="G48" i="16"/>
  <c r="G100" i="16"/>
  <c r="G19" i="16"/>
  <c r="G20" i="16"/>
  <c r="G54" i="16"/>
  <c r="G39" i="16"/>
  <c r="G49" i="16"/>
  <c r="G58" i="16"/>
  <c r="G116" i="16" l="1"/>
  <c r="G59" i="16"/>
  <c r="G6" i="16" l="1"/>
  <c r="G7" i="32" l="1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4" i="32"/>
  <c r="G26" i="32"/>
  <c r="G30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6" i="32"/>
  <c r="G47" i="32"/>
  <c r="G48" i="32"/>
  <c r="G49" i="32"/>
  <c r="G50" i="32"/>
  <c r="G53" i="32"/>
  <c r="G56" i="32"/>
  <c r="G57" i="32"/>
  <c r="G58" i="32"/>
  <c r="G59" i="32"/>
  <c r="G60" i="32"/>
  <c r="G61" i="32"/>
  <c r="G62" i="32"/>
  <c r="G65" i="32"/>
  <c r="G66" i="32"/>
  <c r="G67" i="32"/>
  <c r="G68" i="32"/>
  <c r="G69" i="32"/>
  <c r="G70" i="32"/>
  <c r="G71" i="32"/>
  <c r="G72" i="32"/>
  <c r="G73" i="32"/>
  <c r="G74" i="32"/>
  <c r="G75" i="32"/>
  <c r="G85" i="32"/>
  <c r="G87" i="32"/>
  <c r="G88" i="32"/>
  <c r="G91" i="32"/>
  <c r="G92" i="32"/>
  <c r="G93" i="32"/>
  <c r="G96" i="32"/>
  <c r="G98" i="32"/>
  <c r="G99" i="32"/>
  <c r="G100" i="32"/>
  <c r="G101" i="32"/>
  <c r="G102" i="32"/>
  <c r="G103" i="32"/>
  <c r="G104" i="32"/>
  <c r="G105" i="32"/>
  <c r="G107" i="32"/>
  <c r="G108" i="32"/>
  <c r="G111" i="32"/>
  <c r="G113" i="32"/>
  <c r="G114" i="32"/>
  <c r="G115" i="32"/>
  <c r="G116" i="32"/>
  <c r="G117" i="32"/>
  <c r="G119" i="32"/>
  <c r="G120" i="32"/>
  <c r="G121" i="32"/>
  <c r="G122" i="32"/>
  <c r="G125" i="32"/>
  <c r="G126" i="32"/>
  <c r="G127" i="32"/>
  <c r="G128" i="32"/>
  <c r="G129" i="32"/>
  <c r="G130" i="32"/>
  <c r="G131" i="32"/>
  <c r="G132" i="32"/>
  <c r="G133" i="32"/>
  <c r="G134" i="32"/>
  <c r="G135" i="32"/>
  <c r="G138" i="32"/>
  <c r="G139" i="32"/>
  <c r="G142" i="32"/>
  <c r="G144" i="32"/>
  <c r="G146" i="32"/>
  <c r="G148" i="32"/>
  <c r="G149" i="32"/>
  <c r="G150" i="32"/>
  <c r="G151" i="32"/>
  <c r="G155" i="32"/>
  <c r="G157" i="32"/>
  <c r="G158" i="32"/>
  <c r="G159" i="32"/>
  <c r="G160" i="32"/>
  <c r="G161" i="32"/>
  <c r="G162" i="32"/>
  <c r="G163" i="32"/>
  <c r="G165" i="32"/>
  <c r="G166" i="32"/>
  <c r="G167" i="32"/>
  <c r="G168" i="32"/>
  <c r="G169" i="32"/>
  <c r="G170" i="32"/>
  <c r="G172" i="32"/>
  <c r="G173" i="32"/>
  <c r="G174" i="32"/>
  <c r="G175" i="32"/>
  <c r="G176" i="32"/>
  <c r="G177" i="32"/>
  <c r="G178" i="32"/>
  <c r="G183" i="32"/>
  <c r="G184" i="32"/>
  <c r="G185" i="32"/>
  <c r="G186" i="32"/>
  <c r="G189" i="32"/>
  <c r="G190" i="32"/>
  <c r="G191" i="32"/>
  <c r="G192" i="32"/>
  <c r="G193" i="32"/>
  <c r="G194" i="32"/>
  <c r="G195" i="32"/>
  <c r="G197" i="32"/>
  <c r="G198" i="32"/>
  <c r="G199" i="32"/>
  <c r="G200" i="32"/>
  <c r="G202" i="32"/>
  <c r="G203" i="32"/>
  <c r="G207" i="32"/>
  <c r="G209" i="32"/>
  <c r="G212" i="32"/>
  <c r="G213" i="32"/>
  <c r="G214" i="32"/>
  <c r="G217" i="32"/>
  <c r="G218" i="32"/>
  <c r="G219" i="32"/>
  <c r="G220" i="32"/>
  <c r="G221" i="32"/>
  <c r="G222" i="32"/>
  <c r="G225" i="32"/>
  <c r="G226" i="32"/>
  <c r="G227" i="32"/>
  <c r="G228" i="32"/>
  <c r="G230" i="32"/>
  <c r="G231" i="32"/>
  <c r="G232" i="32"/>
  <c r="G233" i="32"/>
  <c r="G236" i="32"/>
  <c r="G237" i="32"/>
  <c r="G239" i="32"/>
  <c r="G240" i="32"/>
  <c r="G241" i="32"/>
  <c r="G242" i="32"/>
  <c r="G243" i="32"/>
  <c r="G244" i="32"/>
  <c r="G245" i="32"/>
  <c r="G246" i="32"/>
  <c r="G249" i="32"/>
  <c r="G250" i="32"/>
  <c r="G251" i="32"/>
  <c r="G253" i="32"/>
  <c r="G254" i="32"/>
  <c r="G266" i="32"/>
  <c r="G267" i="32"/>
  <c r="G268" i="32"/>
  <c r="G270" i="32"/>
  <c r="G275" i="32"/>
  <c r="G276" i="32"/>
  <c r="G277" i="32"/>
  <c r="G278" i="32"/>
  <c r="G279" i="32"/>
  <c r="G280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300" i="32"/>
  <c r="G301" i="32"/>
  <c r="G303" i="32"/>
  <c r="G304" i="32"/>
  <c r="G305" i="32"/>
  <c r="G306" i="32"/>
  <c r="G307" i="32"/>
  <c r="G310" i="32"/>
  <c r="G311" i="32"/>
  <c r="G312" i="32"/>
  <c r="G313" i="32"/>
  <c r="G314" i="32"/>
  <c r="G315" i="32"/>
  <c r="G316" i="32"/>
  <c r="G317" i="32"/>
  <c r="G318" i="32"/>
  <c r="G320" i="32"/>
  <c r="G321" i="32"/>
  <c r="G322" i="32"/>
  <c r="G323" i="32"/>
  <c r="G324" i="32"/>
  <c r="G326" i="32"/>
  <c r="G327" i="32"/>
  <c r="G331" i="32"/>
  <c r="G334" i="32"/>
  <c r="G335" i="32"/>
  <c r="G336" i="32"/>
  <c r="G338" i="32"/>
  <c r="G339" i="32"/>
  <c r="G340" i="32"/>
  <c r="G341" i="32"/>
  <c r="G342" i="32"/>
  <c r="G346" i="32"/>
  <c r="G347" i="32"/>
  <c r="G348" i="32"/>
  <c r="G349" i="32"/>
  <c r="G350" i="32"/>
  <c r="G351" i="32"/>
  <c r="G352" i="32"/>
  <c r="G77" i="32"/>
  <c r="G83" i="32"/>
  <c r="G97" i="32"/>
  <c r="G110" i="32"/>
  <c r="G255" i="32"/>
  <c r="G256" i="32"/>
  <c r="G257" i="32"/>
  <c r="G258" i="32"/>
  <c r="G259" i="32"/>
  <c r="G260" i="32"/>
  <c r="G261" i="32"/>
  <c r="G262" i="32"/>
  <c r="G263" i="32"/>
  <c r="G264" i="32"/>
  <c r="G265" i="32"/>
  <c r="G80" i="32"/>
  <c r="G109" i="32"/>
  <c r="G204" i="32"/>
  <c r="G224" i="32"/>
  <c r="G82" i="32"/>
  <c r="G299" i="32"/>
  <c r="G79" i="32"/>
  <c r="G345" i="32"/>
  <c r="G78" i="32"/>
  <c r="G140" i="32"/>
  <c r="G81" i="32"/>
  <c r="G223" i="32"/>
  <c r="G179" i="32"/>
  <c r="G182" i="32"/>
  <c r="G23" i="32"/>
  <c r="F332" i="32"/>
  <c r="G332" i="32" s="1"/>
  <c r="F329" i="32"/>
  <c r="G329" i="32" s="1"/>
  <c r="F273" i="32"/>
  <c r="G273" i="32" s="1"/>
  <c r="F271" i="32"/>
  <c r="G271" i="32" s="1"/>
  <c r="F210" i="32"/>
  <c r="G210" i="32" s="1"/>
  <c r="F206" i="32"/>
  <c r="G206" i="32" s="1"/>
  <c r="F147" i="32"/>
  <c r="G147" i="32" s="1"/>
  <c r="F141" i="32"/>
  <c r="G141" i="32" s="1"/>
  <c r="F90" i="32"/>
  <c r="G90" i="32" s="1"/>
  <c r="F76" i="32"/>
  <c r="G76" i="32" s="1"/>
  <c r="F31" i="32"/>
  <c r="G31" i="32" s="1"/>
  <c r="F333" i="32"/>
  <c r="G333" i="32" s="1"/>
  <c r="F328" i="32"/>
  <c r="G328" i="32" s="1"/>
  <c r="F274" i="32"/>
  <c r="G274" i="32" s="1"/>
  <c r="F269" i="32"/>
  <c r="G269" i="32" s="1"/>
  <c r="F211" i="32"/>
  <c r="G211" i="32" s="1"/>
  <c r="F205" i="32"/>
  <c r="G205" i="32" s="1"/>
  <c r="F152" i="32"/>
  <c r="G152" i="32" s="1"/>
  <c r="F137" i="32"/>
  <c r="G137" i="32" s="1"/>
  <c r="F89" i="32"/>
  <c r="G89" i="32" s="1"/>
  <c r="F84" i="32"/>
  <c r="G84" i="32" s="1"/>
  <c r="F29" i="32"/>
  <c r="G29" i="32" s="1"/>
  <c r="G64" i="18"/>
  <c r="G39" i="18"/>
  <c r="G71" i="18"/>
  <c r="G70" i="18"/>
  <c r="G79" i="18"/>
  <c r="G89" i="18"/>
  <c r="G63" i="18"/>
  <c r="G72" i="18"/>
  <c r="G80" i="18"/>
  <c r="G87" i="18"/>
  <c r="G86" i="18"/>
  <c r="G93" i="18"/>
  <c r="G94" i="18" s="1"/>
  <c r="G85" i="18"/>
  <c r="G75" i="18"/>
  <c r="G54" i="18"/>
  <c r="G52" i="18"/>
  <c r="G55" i="18"/>
  <c r="G83" i="18"/>
  <c r="G88" i="18"/>
  <c r="G69" i="18"/>
  <c r="G28" i="18"/>
  <c r="G76" i="18"/>
  <c r="G55" i="32" l="1"/>
  <c r="G86" i="32"/>
  <c r="G353" i="32"/>
  <c r="G238" i="32"/>
  <c r="G208" i="32"/>
  <c r="G171" i="32"/>
  <c r="G145" i="32"/>
  <c r="G330" i="32"/>
  <c r="G272" i="32"/>
  <c r="G302" i="32"/>
  <c r="G90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21" i="18"/>
  <c r="G50" i="18"/>
  <c r="G73" i="18"/>
  <c r="G32" i="18"/>
  <c r="G62" i="18"/>
  <c r="G65" i="18" s="1"/>
  <c r="G26" i="18"/>
  <c r="G60" i="18"/>
  <c r="G30" i="18"/>
  <c r="G78" i="18"/>
  <c r="G77" i="18"/>
  <c r="G66" i="18"/>
  <c r="G29" i="18"/>
  <c r="G23" i="18"/>
  <c r="G25" i="18"/>
  <c r="G67" i="18"/>
  <c r="G14" i="18"/>
  <c r="G42" i="18"/>
  <c r="G43" i="18"/>
  <c r="G34" i="18"/>
  <c r="G16" i="18"/>
  <c r="G44" i="18"/>
  <c r="G46" i="18"/>
  <c r="G47" i="18"/>
  <c r="G24" i="18"/>
  <c r="G11" i="18"/>
  <c r="G17" i="18"/>
  <c r="G18" i="18"/>
  <c r="G36" i="18"/>
  <c r="G10" i="18"/>
  <c r="G20" i="18"/>
  <c r="G22" i="18"/>
  <c r="G51" i="18"/>
  <c r="G57" i="18"/>
  <c r="G58" i="18"/>
  <c r="G48" i="18"/>
  <c r="G59" i="18"/>
  <c r="G38" i="18"/>
  <c r="G68" i="18"/>
  <c r="G49" i="18"/>
  <c r="G45" i="18"/>
  <c r="G40" i="18"/>
  <c r="G95" i="18"/>
  <c r="G171" i="18" l="1"/>
  <c r="G61" i="18"/>
  <c r="G19" i="18"/>
  <c r="G41" i="18"/>
  <c r="G53" i="18"/>
  <c r="G74" i="18"/>
  <c r="G27" i="18"/>
  <c r="G84" i="18"/>
  <c r="G7" i="27"/>
  <c r="G8" i="18" l="1"/>
  <c r="G54" i="31" l="1"/>
  <c r="G53" i="31"/>
  <c r="G52" i="31"/>
  <c r="G51" i="31"/>
  <c r="G50" i="31"/>
  <c r="G55" i="31" s="1"/>
  <c r="G48" i="31"/>
  <c r="G43" i="31"/>
  <c r="G44" i="31"/>
  <c r="G46" i="31" s="1"/>
  <c r="G45" i="31"/>
  <c r="G47" i="31"/>
  <c r="G49" i="31" s="1"/>
  <c r="G10" i="31"/>
  <c r="G8" i="31"/>
  <c r="G12" i="31"/>
  <c r="G13" i="31"/>
  <c r="G15" i="31"/>
  <c r="G16" i="31"/>
  <c r="G19" i="31"/>
  <c r="G20" i="31"/>
  <c r="G22" i="31"/>
  <c r="G23" i="31"/>
  <c r="G24" i="31"/>
  <c r="G26" i="31"/>
  <c r="G27" i="31"/>
  <c r="G28" i="31"/>
  <c r="G30" i="31"/>
  <c r="G32" i="31" s="1"/>
  <c r="G33" i="31"/>
  <c r="G34" i="31"/>
  <c r="G36" i="31"/>
  <c r="G37" i="31" s="1"/>
  <c r="G6" i="31"/>
  <c r="G29" i="31" l="1"/>
  <c r="G25" i="31"/>
  <c r="G21" i="31"/>
  <c r="G17" i="31"/>
  <c r="G14" i="31"/>
  <c r="G35" i="31"/>
  <c r="G38" i="28" l="1"/>
  <c r="G37" i="28"/>
  <c r="G36" i="28"/>
  <c r="G35" i="28"/>
  <c r="G34" i="28"/>
  <c r="G33" i="28"/>
  <c r="G32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32" i="24"/>
  <c r="G31" i="24"/>
  <c r="G34" i="24"/>
  <c r="G36" i="24"/>
  <c r="G35" i="24"/>
  <c r="G55" i="24"/>
  <c r="G54" i="24"/>
  <c r="G53" i="24"/>
  <c r="G52" i="24"/>
  <c r="G51" i="24"/>
  <c r="G29" i="24"/>
  <c r="G30" i="24" s="1"/>
  <c r="G25" i="24"/>
  <c r="G26" i="24" s="1"/>
  <c r="G38" i="24"/>
  <c r="G39" i="24"/>
  <c r="G40" i="24"/>
  <c r="G41" i="24"/>
  <c r="G42" i="24"/>
  <c r="G57" i="24"/>
  <c r="G59" i="24" s="1"/>
  <c r="G43" i="24"/>
  <c r="G44" i="24"/>
  <c r="G45" i="24"/>
  <c r="G46" i="24"/>
  <c r="G47" i="24"/>
  <c r="G48" i="24"/>
  <c r="G49" i="24"/>
  <c r="G10" i="24"/>
  <c r="G11" i="24"/>
  <c r="G12" i="24"/>
  <c r="G13" i="24"/>
  <c r="G15" i="24"/>
  <c r="G16" i="24"/>
  <c r="G17" i="24"/>
  <c r="G18" i="24"/>
  <c r="G19" i="24"/>
  <c r="G21" i="24"/>
  <c r="G22" i="24"/>
  <c r="G23" i="24"/>
  <c r="G8" i="24"/>
  <c r="G19" i="23"/>
  <c r="G17" i="23"/>
  <c r="G16" i="23"/>
  <c r="G15" i="23"/>
  <c r="G21" i="22"/>
  <c r="G24" i="22"/>
  <c r="G30" i="22"/>
  <c r="G31" i="22"/>
  <c r="G32" i="22"/>
  <c r="G33" i="22"/>
  <c r="G34" i="22"/>
  <c r="G19" i="22"/>
  <c r="G20" i="22" s="1"/>
  <c r="G9" i="22"/>
  <c r="G8" i="22"/>
  <c r="G7" i="22"/>
  <c r="G239" i="19"/>
  <c r="G245" i="19"/>
  <c r="G226" i="19"/>
  <c r="G242" i="19"/>
  <c r="G260" i="19"/>
  <c r="G261" i="19"/>
  <c r="G240" i="19"/>
  <c r="G181" i="19"/>
  <c r="G182" i="19"/>
  <c r="G198" i="19"/>
  <c r="G220" i="19"/>
  <c r="G223" i="19"/>
  <c r="G218" i="19"/>
  <c r="G177" i="19"/>
  <c r="G222" i="19"/>
  <c r="G180" i="19"/>
  <c r="G160" i="19"/>
  <c r="G161" i="19"/>
  <c r="G190" i="19"/>
  <c r="G219" i="19"/>
  <c r="G185" i="19"/>
  <c r="G195" i="19"/>
  <c r="G196" i="19"/>
  <c r="G164" i="19"/>
  <c r="G162" i="19"/>
  <c r="G184" i="19"/>
  <c r="G243" i="19"/>
  <c r="G221" i="19"/>
  <c r="G244" i="19"/>
  <c r="G217" i="19"/>
  <c r="G224" i="19"/>
  <c r="G225" i="19"/>
  <c r="G241" i="19"/>
  <c r="G139" i="19"/>
  <c r="G197" i="19"/>
  <c r="G187" i="19"/>
  <c r="G142" i="19"/>
  <c r="G140" i="19"/>
  <c r="G141" i="19"/>
  <c r="G186" i="19"/>
  <c r="G92" i="19"/>
  <c r="G93" i="19"/>
  <c r="G138" i="19"/>
  <c r="G143" i="19"/>
  <c r="G60" i="19"/>
  <c r="G73" i="19"/>
  <c r="G76" i="19"/>
  <c r="G129" i="19"/>
  <c r="G128" i="19"/>
  <c r="G99" i="19"/>
  <c r="G100" i="19"/>
  <c r="G70" i="19"/>
  <c r="G71" i="19"/>
  <c r="G72" i="19"/>
  <c r="G74" i="19"/>
  <c r="G75" i="19"/>
  <c r="G77" i="19"/>
  <c r="G78" i="19"/>
  <c r="G80" i="19"/>
  <c r="G90" i="19"/>
  <c r="G91" i="19"/>
  <c r="G94" i="19"/>
  <c r="G95" i="19"/>
  <c r="G96" i="19"/>
  <c r="G97" i="19"/>
  <c r="G98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7" i="19"/>
  <c r="G127" i="19"/>
  <c r="G130" i="19"/>
  <c r="G131" i="19"/>
  <c r="G132" i="19"/>
  <c r="G133" i="19"/>
  <c r="G134" i="19"/>
  <c r="G135" i="19"/>
  <c r="G136" i="19"/>
  <c r="G137" i="19"/>
  <c r="G144" i="19"/>
  <c r="G145" i="19"/>
  <c r="G146" i="19"/>
  <c r="G147" i="19"/>
  <c r="G148" i="19"/>
  <c r="G179" i="19"/>
  <c r="G150" i="19"/>
  <c r="G163" i="19"/>
  <c r="G165" i="19"/>
  <c r="G167" i="19"/>
  <c r="G178" i="19"/>
  <c r="G183" i="19"/>
  <c r="G188" i="19"/>
  <c r="G189" i="19"/>
  <c r="G191" i="19"/>
  <c r="G192" i="19"/>
  <c r="G193" i="19"/>
  <c r="G194" i="19"/>
  <c r="G199" i="19"/>
  <c r="G200" i="19"/>
  <c r="G201" i="19"/>
  <c r="G202" i="19"/>
  <c r="G203" i="19"/>
  <c r="G205" i="19"/>
  <c r="G215" i="19"/>
  <c r="G216" i="19"/>
  <c r="G227" i="19"/>
  <c r="G229" i="19"/>
  <c r="G247" i="19"/>
  <c r="G257" i="19"/>
  <c r="G258" i="19"/>
  <c r="G262" i="19"/>
  <c r="G263" i="19"/>
  <c r="G264" i="19"/>
  <c r="G265" i="19"/>
  <c r="G266" i="19"/>
  <c r="G267" i="19"/>
  <c r="G268" i="19"/>
  <c r="G269" i="19"/>
  <c r="G270" i="19"/>
  <c r="G39" i="19"/>
  <c r="G49" i="19"/>
  <c r="G50" i="19"/>
  <c r="G51" i="19"/>
  <c r="G52" i="19"/>
  <c r="G53" i="19"/>
  <c r="G54" i="19"/>
  <c r="G55" i="19"/>
  <c r="G56" i="19"/>
  <c r="G57" i="19"/>
  <c r="G58" i="19"/>
  <c r="G38" i="19"/>
  <c r="G29" i="19"/>
  <c r="G30" i="19"/>
  <c r="G31" i="19"/>
  <c r="G32" i="19"/>
  <c r="G33" i="19"/>
  <c r="G34" i="19"/>
  <c r="G36" i="19"/>
  <c r="G19" i="19"/>
  <c r="G17" i="19"/>
  <c r="G7" i="19"/>
  <c r="G31" i="28" l="1"/>
  <c r="G39" i="28"/>
  <c r="G10" i="22"/>
  <c r="G35" i="22"/>
  <c r="G14" i="24"/>
  <c r="G33" i="24"/>
  <c r="G56" i="24"/>
  <c r="G20" i="23"/>
  <c r="G25" i="22"/>
  <c r="G18" i="19"/>
  <c r="G166" i="19"/>
  <c r="G149" i="19"/>
  <c r="G204" i="19"/>
  <c r="G79" i="19"/>
  <c r="G271" i="19"/>
  <c r="G259" i="19"/>
  <c r="G37" i="19"/>
  <c r="G59" i="19"/>
  <c r="G246" i="19"/>
  <c r="G228" i="19"/>
  <c r="G116" i="19"/>
  <c r="G24" i="24"/>
  <c r="G50" i="24"/>
  <c r="G37" i="24"/>
  <c r="G39" i="21" l="1"/>
  <c r="G40" i="21" s="1"/>
  <c r="G33" i="21"/>
  <c r="G37" i="21"/>
  <c r="G38" i="21" s="1"/>
  <c r="G11" i="21"/>
  <c r="G218" i="38" l="1"/>
  <c r="G217" i="38"/>
  <c r="G216" i="38"/>
  <c r="G215" i="38"/>
  <c r="G214" i="38"/>
  <c r="G213" i="38"/>
  <c r="G209" i="38"/>
  <c r="G208" i="38"/>
  <c r="G207" i="38"/>
  <c r="G206" i="38"/>
  <c r="G205" i="38"/>
  <c r="G204" i="38"/>
  <c r="G203" i="38"/>
  <c r="G202" i="38"/>
  <c r="G201" i="38"/>
  <c r="G200" i="38"/>
  <c r="G199" i="38"/>
  <c r="G198" i="38"/>
  <c r="G197" i="38"/>
  <c r="G196" i="38"/>
  <c r="G195" i="38"/>
  <c r="G194" i="38"/>
  <c r="G193" i="38"/>
  <c r="G192" i="38"/>
  <c r="G191" i="38"/>
  <c r="G190" i="38"/>
  <c r="G189" i="38"/>
  <c r="G188" i="38"/>
  <c r="G187" i="38"/>
  <c r="G186" i="38"/>
  <c r="G185" i="38"/>
  <c r="G184" i="38"/>
  <c r="G183" i="38"/>
  <c r="G182" i="38"/>
  <c r="G181" i="38"/>
  <c r="G180" i="38"/>
  <c r="G179" i="38"/>
  <c r="G178" i="38"/>
  <c r="G177" i="38"/>
  <c r="G176" i="38"/>
  <c r="G175" i="38"/>
  <c r="G174" i="38"/>
  <c r="G173" i="38"/>
  <c r="G172" i="38"/>
  <c r="G171" i="38"/>
  <c r="G170" i="38"/>
  <c r="G169" i="38"/>
  <c r="G168" i="38"/>
  <c r="G167" i="38"/>
  <c r="G166" i="38"/>
  <c r="G165" i="38"/>
  <c r="G164" i="38"/>
  <c r="G163" i="38"/>
  <c r="G162" i="38"/>
  <c r="G161" i="38"/>
  <c r="G160" i="38"/>
  <c r="G159" i="38"/>
  <c r="G158" i="38"/>
  <c r="G157" i="38"/>
  <c r="G156" i="38"/>
  <c r="G155" i="38"/>
  <c r="G154" i="38"/>
  <c r="G153" i="38"/>
  <c r="G152" i="38"/>
  <c r="G151" i="38"/>
  <c r="G150" i="38"/>
  <c r="G149" i="38"/>
  <c r="G148" i="38"/>
  <c r="G147" i="38"/>
  <c r="G146" i="38"/>
  <c r="G145" i="38"/>
  <c r="G144" i="38"/>
  <c r="G143" i="38"/>
  <c r="G142" i="38"/>
  <c r="G141" i="38"/>
  <c r="G140" i="38"/>
  <c r="G139" i="38"/>
  <c r="G138" i="38"/>
  <c r="G137" i="38"/>
  <c r="G136" i="38"/>
  <c r="G135" i="38"/>
  <c r="G134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150" i="37" l="1"/>
  <c r="G149" i="37"/>
  <c r="G148" i="37"/>
  <c r="G147" i="37"/>
  <c r="G146" i="37"/>
  <c r="G145" i="37"/>
  <c r="G144" i="37"/>
  <c r="G143" i="37"/>
  <c r="G142" i="37"/>
  <c r="G141" i="37"/>
  <c r="G140" i="37"/>
  <c r="G139" i="37"/>
  <c r="G138" i="37"/>
  <c r="G137" i="37"/>
  <c r="G136" i="37"/>
  <c r="G135" i="37"/>
  <c r="G134" i="37"/>
  <c r="G133" i="37"/>
  <c r="G132" i="37"/>
  <c r="G131" i="37"/>
  <c r="G130" i="37"/>
  <c r="G129" i="37"/>
  <c r="G128" i="37"/>
  <c r="G127" i="37"/>
  <c r="G126" i="37"/>
  <c r="G125" i="37"/>
  <c r="G124" i="37"/>
  <c r="G123" i="37"/>
  <c r="G122" i="37"/>
  <c r="G121" i="37"/>
  <c r="G120" i="37"/>
  <c r="G119" i="37"/>
  <c r="G118" i="37"/>
  <c r="G117" i="37"/>
  <c r="G116" i="37"/>
  <c r="G115" i="37"/>
  <c r="G114" i="37"/>
  <c r="G113" i="37"/>
  <c r="G112" i="37"/>
  <c r="G111" i="37"/>
  <c r="G110" i="37"/>
  <c r="G109" i="37"/>
  <c r="G108" i="37"/>
  <c r="G107" i="37"/>
  <c r="G106" i="37"/>
  <c r="G105" i="37"/>
  <c r="G104" i="37"/>
  <c r="G103" i="37"/>
  <c r="G102" i="37"/>
  <c r="G101" i="37"/>
  <c r="G100" i="37"/>
  <c r="G99" i="37"/>
  <c r="G98" i="37"/>
  <c r="G97" i="37"/>
  <c r="G96" i="37"/>
  <c r="G95" i="37"/>
  <c r="G94" i="37"/>
  <c r="G93" i="37"/>
  <c r="G92" i="37"/>
  <c r="G91" i="37"/>
  <c r="G90" i="37"/>
  <c r="G89" i="37"/>
  <c r="G88" i="37"/>
  <c r="G87" i="37"/>
  <c r="G86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1042" i="34" l="1"/>
  <c r="G1041" i="34"/>
  <c r="G1040" i="34"/>
  <c r="G1039" i="34"/>
  <c r="G1038" i="34"/>
  <c r="G1037" i="34"/>
  <c r="G1036" i="34"/>
  <c r="G1035" i="34"/>
  <c r="G1034" i="34"/>
  <c r="F1033" i="34"/>
  <c r="G1033" i="34" s="1"/>
  <c r="G1032" i="34"/>
  <c r="G1031" i="34"/>
  <c r="G1029" i="34"/>
  <c r="G1028" i="34"/>
  <c r="G1027" i="34"/>
  <c r="G1025" i="34"/>
  <c r="F1024" i="34"/>
  <c r="G1024" i="34" s="1"/>
  <c r="G1023" i="34"/>
  <c r="G1022" i="34"/>
  <c r="F1021" i="34"/>
  <c r="G1021" i="34" s="1"/>
  <c r="F1020" i="34"/>
  <c r="G1020" i="34" s="1"/>
  <c r="G1019" i="34"/>
  <c r="G1017" i="34"/>
  <c r="G1016" i="34"/>
  <c r="G1015" i="34"/>
  <c r="G1013" i="34"/>
  <c r="G1012" i="34"/>
  <c r="G1011" i="34"/>
  <c r="G1010" i="34"/>
  <c r="G1009" i="34"/>
  <c r="G1008" i="34"/>
  <c r="G1007" i="34"/>
  <c r="G1006" i="34"/>
  <c r="G1005" i="34"/>
  <c r="G1004" i="34"/>
  <c r="G1003" i="34"/>
  <c r="G1002" i="34"/>
  <c r="G1001" i="34"/>
  <c r="G1000" i="34"/>
  <c r="G999" i="34"/>
  <c r="G998" i="34"/>
  <c r="G997" i="34"/>
  <c r="G996" i="34"/>
  <c r="G995" i="34"/>
  <c r="G994" i="34"/>
  <c r="G993" i="34"/>
  <c r="G992" i="34"/>
  <c r="G991" i="34"/>
  <c r="G990" i="34"/>
  <c r="G989" i="34"/>
  <c r="G988" i="34"/>
  <c r="G987" i="34"/>
  <c r="G986" i="34"/>
  <c r="G985" i="34"/>
  <c r="G984" i="34"/>
  <c r="G983" i="34"/>
  <c r="G982" i="34"/>
  <c r="G981" i="34"/>
  <c r="G980" i="34"/>
  <c r="G979" i="34"/>
  <c r="G977" i="34"/>
  <c r="G976" i="34"/>
  <c r="G975" i="34"/>
  <c r="G974" i="34"/>
  <c r="G973" i="34"/>
  <c r="G972" i="34"/>
  <c r="G971" i="34"/>
  <c r="G970" i="34"/>
  <c r="G969" i="34"/>
  <c r="G968" i="34"/>
  <c r="G967" i="34"/>
  <c r="G966" i="34"/>
  <c r="G964" i="34"/>
  <c r="G962" i="34"/>
  <c r="G961" i="34"/>
  <c r="G960" i="34"/>
  <c r="G959" i="34"/>
  <c r="G958" i="34"/>
  <c r="G957" i="34"/>
  <c r="G956" i="34"/>
  <c r="G955" i="34"/>
  <c r="G954" i="34"/>
  <c r="G950" i="34"/>
  <c r="G949" i="34"/>
  <c r="G948" i="34"/>
  <c r="G947" i="34"/>
  <c r="G946" i="34"/>
  <c r="G945" i="34"/>
  <c r="G944" i="34"/>
  <c r="F943" i="34"/>
  <c r="G943" i="34" s="1"/>
  <c r="G940" i="34"/>
  <c r="G939" i="34"/>
  <c r="G938" i="34"/>
  <c r="G937" i="34"/>
  <c r="G936" i="34"/>
  <c r="G934" i="34"/>
  <c r="G933" i="34"/>
  <c r="G932" i="34"/>
  <c r="G931" i="34"/>
  <c r="G930" i="34"/>
  <c r="G929" i="34"/>
  <c r="G928" i="34"/>
  <c r="G927" i="34"/>
  <c r="G926" i="34"/>
  <c r="G925" i="34"/>
  <c r="G924" i="34"/>
  <c r="G923" i="34"/>
  <c r="G922" i="34"/>
  <c r="G921" i="34"/>
  <c r="G920" i="34"/>
  <c r="G919" i="34"/>
  <c r="G918" i="34"/>
  <c r="G917" i="34"/>
  <c r="G916" i="34"/>
  <c r="G915" i="34"/>
  <c r="G914" i="34"/>
  <c r="G913" i="34"/>
  <c r="G912" i="34"/>
  <c r="G911" i="34"/>
  <c r="G910" i="34"/>
  <c r="G909" i="34"/>
  <c r="G908" i="34"/>
  <c r="G907" i="34"/>
  <c r="G906" i="34"/>
  <c r="G905" i="34"/>
  <c r="G904" i="34"/>
  <c r="G903" i="34"/>
  <c r="G902" i="34"/>
  <c r="G901" i="34"/>
  <c r="G900" i="34"/>
  <c r="G899" i="34"/>
  <c r="G898" i="34"/>
  <c r="G897" i="34"/>
  <c r="G895" i="34"/>
  <c r="G894" i="34"/>
  <c r="G893" i="34"/>
  <c r="G892" i="34"/>
  <c r="G891" i="34"/>
  <c r="G890" i="34"/>
  <c r="G889" i="34"/>
  <c r="G888" i="34"/>
  <c r="G887" i="34"/>
  <c r="G886" i="34"/>
  <c r="G885" i="34"/>
  <c r="G882" i="34"/>
  <c r="G881" i="34"/>
  <c r="G880" i="34"/>
  <c r="D879" i="34"/>
  <c r="G879" i="34" s="1"/>
  <c r="G878" i="34"/>
  <c r="G875" i="34"/>
  <c r="G874" i="34"/>
  <c r="G873" i="34"/>
  <c r="G872" i="34"/>
  <c r="G871" i="34"/>
  <c r="G870" i="34"/>
  <c r="G869" i="34"/>
  <c r="G868" i="34"/>
  <c r="G867" i="34"/>
  <c r="G866" i="34"/>
  <c r="G865" i="34"/>
  <c r="G864" i="34"/>
  <c r="G863" i="34"/>
  <c r="G862" i="34"/>
  <c r="G861" i="34"/>
  <c r="G860" i="34"/>
  <c r="G857" i="34"/>
  <c r="G856" i="34"/>
  <c r="G855" i="34"/>
  <c r="G854" i="34"/>
  <c r="G853" i="34"/>
  <c r="G852" i="34"/>
  <c r="G851" i="34"/>
  <c r="G850" i="34"/>
  <c r="G849" i="34"/>
  <c r="G846" i="34"/>
  <c r="G845" i="34"/>
  <c r="G844" i="34"/>
  <c r="G843" i="34"/>
  <c r="G842" i="34"/>
  <c r="G841" i="34"/>
  <c r="G840" i="34"/>
  <c r="G839" i="34"/>
  <c r="G838" i="34"/>
  <c r="G837" i="34"/>
  <c r="G836" i="34"/>
  <c r="G835" i="34"/>
  <c r="G834" i="34"/>
  <c r="G833" i="34"/>
  <c r="G832" i="34"/>
  <c r="G831" i="34"/>
  <c r="G830" i="34"/>
  <c r="G829" i="34"/>
  <c r="G828" i="34"/>
  <c r="G827" i="34"/>
  <c r="G826" i="34"/>
  <c r="G825" i="34"/>
  <c r="G824" i="34"/>
  <c r="G823" i="34"/>
  <c r="G822" i="34"/>
  <c r="G821" i="34"/>
  <c r="G820" i="34"/>
  <c r="G819" i="34"/>
  <c r="G818" i="34"/>
  <c r="G817" i="34"/>
  <c r="G816" i="34"/>
  <c r="G815" i="34"/>
  <c r="G814" i="34"/>
  <c r="G813" i="34"/>
  <c r="G812" i="34"/>
  <c r="G811" i="34"/>
  <c r="G810" i="34"/>
  <c r="G809" i="34"/>
  <c r="G808" i="34"/>
  <c r="G807" i="34"/>
  <c r="G806" i="34"/>
  <c r="G805" i="34"/>
  <c r="G804" i="34"/>
  <c r="G803" i="34"/>
  <c r="G802" i="34"/>
  <c r="G801" i="34"/>
  <c r="G800" i="34"/>
  <c r="G799" i="34"/>
  <c r="G798" i="34"/>
  <c r="G797" i="34"/>
  <c r="G796" i="34"/>
  <c r="G795" i="34"/>
  <c r="G794" i="34"/>
  <c r="G793" i="34"/>
  <c r="G792" i="34"/>
  <c r="G791" i="34"/>
  <c r="G790" i="34"/>
  <c r="G789" i="34"/>
  <c r="G788" i="34"/>
  <c r="G787" i="34"/>
  <c r="G786" i="34"/>
  <c r="G785" i="34"/>
  <c r="G784" i="34"/>
  <c r="G783" i="34"/>
  <c r="G782" i="34"/>
  <c r="G781" i="34"/>
  <c r="G780" i="34"/>
  <c r="G779" i="34"/>
  <c r="G778" i="34"/>
  <c r="G777" i="34"/>
  <c r="G776" i="34"/>
  <c r="G775" i="34"/>
  <c r="G774" i="34"/>
  <c r="G773" i="34"/>
  <c r="G772" i="34"/>
  <c r="G771" i="34"/>
  <c r="G770" i="34"/>
  <c r="G769" i="34"/>
  <c r="G768" i="34"/>
  <c r="G767" i="34"/>
  <c r="G766" i="34"/>
  <c r="G765" i="34"/>
  <c r="G764" i="34"/>
  <c r="G763" i="34"/>
  <c r="G762" i="34"/>
  <c r="G761" i="34"/>
  <c r="G760" i="34"/>
  <c r="G759" i="34"/>
  <c r="G758" i="34"/>
  <c r="G757" i="34"/>
  <c r="G756" i="34"/>
  <c r="G755" i="34"/>
  <c r="G754" i="34"/>
  <c r="G753" i="34"/>
  <c r="G752" i="34"/>
  <c r="G751" i="34"/>
  <c r="G750" i="34"/>
  <c r="G749" i="34"/>
  <c r="G748" i="34"/>
  <c r="G747" i="34"/>
  <c r="G746" i="34"/>
  <c r="G745" i="34"/>
  <c r="G744" i="34"/>
  <c r="G743" i="34"/>
  <c r="G742" i="34"/>
  <c r="G741" i="34"/>
  <c r="G740" i="34"/>
  <c r="G739" i="34"/>
  <c r="G738" i="34"/>
  <c r="G737" i="34"/>
  <c r="G736" i="34"/>
  <c r="G735" i="34"/>
  <c r="G734" i="34"/>
  <c r="G733" i="34"/>
  <c r="G732" i="34"/>
  <c r="G731" i="34"/>
  <c r="G730" i="34"/>
  <c r="G729" i="34"/>
  <c r="G728" i="34"/>
  <c r="G727" i="34"/>
  <c r="G726" i="34"/>
  <c r="G725" i="34"/>
  <c r="G724" i="34"/>
  <c r="G723" i="34"/>
  <c r="G722" i="34"/>
  <c r="G721" i="34"/>
  <c r="G720" i="34"/>
  <c r="G719" i="34"/>
  <c r="G718" i="34"/>
  <c r="G717" i="34"/>
  <c r="G716" i="34"/>
  <c r="G715" i="34"/>
  <c r="G714" i="34"/>
  <c r="G713" i="34"/>
  <c r="G712" i="34"/>
  <c r="G711" i="34"/>
  <c r="G710" i="34"/>
  <c r="G709" i="34"/>
  <c r="G708" i="34"/>
  <c r="G707" i="34"/>
  <c r="G706" i="34"/>
  <c r="G705" i="34"/>
  <c r="G704" i="34"/>
  <c r="G703" i="34"/>
  <c r="G702" i="34"/>
  <c r="G701" i="34"/>
  <c r="G700" i="34"/>
  <c r="G699" i="34"/>
  <c r="G698" i="34"/>
  <c r="G697" i="34"/>
  <c r="G696" i="34"/>
  <c r="G695" i="34"/>
  <c r="G694" i="34"/>
  <c r="G693" i="34"/>
  <c r="G692" i="34"/>
  <c r="G691" i="34"/>
  <c r="G690" i="34"/>
  <c r="G689" i="34"/>
  <c r="G688" i="34"/>
  <c r="G687" i="34"/>
  <c r="G686" i="34"/>
  <c r="G685" i="34"/>
  <c r="G684" i="34"/>
  <c r="G683" i="34"/>
  <c r="G682" i="34"/>
  <c r="G681" i="34"/>
  <c r="G680" i="34"/>
  <c r="G679" i="34"/>
  <c r="G678" i="34"/>
  <c r="G677" i="34"/>
  <c r="G676" i="34"/>
  <c r="G675" i="34"/>
  <c r="G674" i="34"/>
  <c r="G673" i="34"/>
  <c r="G672" i="34"/>
  <c r="G671" i="34"/>
  <c r="G670" i="34"/>
  <c r="G669" i="34"/>
  <c r="G668" i="34"/>
  <c r="G667" i="34"/>
  <c r="G666" i="34"/>
  <c r="G665" i="34"/>
  <c r="G664" i="34"/>
  <c r="G663" i="34"/>
  <c r="G662" i="34"/>
  <c r="G661" i="34"/>
  <c r="G660" i="34"/>
  <c r="G659" i="34"/>
  <c r="G658" i="34"/>
  <c r="G657" i="34"/>
  <c r="G656" i="34"/>
  <c r="G655" i="34"/>
  <c r="G654" i="34"/>
  <c r="G653" i="34"/>
  <c r="G652" i="34"/>
  <c r="G651" i="34"/>
  <c r="G650" i="34"/>
  <c r="G649" i="34"/>
  <c r="G648" i="34"/>
  <c r="G647" i="34"/>
  <c r="G646" i="34"/>
  <c r="G645" i="34"/>
  <c r="G644" i="34"/>
  <c r="G643" i="34"/>
  <c r="G642" i="34"/>
  <c r="G641" i="34"/>
  <c r="G640" i="34"/>
  <c r="G639" i="34"/>
  <c r="G638" i="34"/>
  <c r="G637" i="34"/>
  <c r="G636" i="34"/>
  <c r="G635" i="34"/>
  <c r="G634" i="34"/>
  <c r="G633" i="34"/>
  <c r="G632" i="34"/>
  <c r="G631" i="34"/>
  <c r="G630" i="34"/>
  <c r="G629" i="34"/>
  <c r="G628" i="34"/>
  <c r="G627" i="34"/>
  <c r="G626" i="34"/>
  <c r="G625" i="34"/>
  <c r="G624" i="34"/>
  <c r="G623" i="34"/>
  <c r="G622" i="34"/>
  <c r="G621" i="34"/>
  <c r="G620" i="34"/>
  <c r="G619" i="34"/>
  <c r="G618" i="34"/>
  <c r="G617" i="34"/>
  <c r="G616" i="34"/>
  <c r="G615" i="34"/>
  <c r="G614" i="34"/>
  <c r="G613" i="34"/>
  <c r="G612" i="34"/>
  <c r="G611" i="34"/>
  <c r="G610" i="34"/>
  <c r="G609" i="34"/>
  <c r="G608" i="34"/>
  <c r="G607" i="34"/>
  <c r="G606" i="34"/>
  <c r="G605" i="34"/>
  <c r="G604" i="34"/>
  <c r="G603" i="34"/>
  <c r="G602" i="34"/>
  <c r="G601" i="34"/>
  <c r="G600" i="34"/>
  <c r="G599" i="34"/>
  <c r="G598" i="34"/>
  <c r="G597" i="34"/>
  <c r="G596" i="34"/>
  <c r="G595" i="34"/>
  <c r="G594" i="34"/>
  <c r="G593" i="34"/>
  <c r="G592" i="34"/>
  <c r="G591" i="34"/>
  <c r="G590" i="34"/>
  <c r="G589" i="34"/>
  <c r="G588" i="34"/>
  <c r="G587" i="34"/>
  <c r="G586" i="34"/>
  <c r="G585" i="34"/>
  <c r="G584" i="34"/>
  <c r="G583" i="34"/>
  <c r="G582" i="34"/>
  <c r="G581" i="34"/>
  <c r="G580" i="34"/>
  <c r="G579" i="34"/>
  <c r="G578" i="34"/>
  <c r="G577" i="34"/>
  <c r="G576" i="34"/>
  <c r="G575" i="34"/>
  <c r="G574" i="34"/>
  <c r="G573" i="34"/>
  <c r="G572" i="34"/>
  <c r="G571" i="34"/>
  <c r="G570" i="34"/>
  <c r="G569" i="34"/>
  <c r="G568" i="34"/>
  <c r="G567" i="34"/>
  <c r="G566" i="34"/>
  <c r="G565" i="34"/>
  <c r="G564" i="34"/>
  <c r="G563" i="34"/>
  <c r="G562" i="34"/>
  <c r="G561" i="34"/>
  <c r="G560" i="34"/>
  <c r="G559" i="34"/>
  <c r="G558" i="34"/>
  <c r="G557" i="34"/>
  <c r="G556" i="34"/>
  <c r="G555" i="34"/>
  <c r="G554" i="34"/>
  <c r="G553" i="34"/>
  <c r="G552" i="34"/>
  <c r="G551" i="34"/>
  <c r="G550" i="34"/>
  <c r="G549" i="34"/>
  <c r="G548" i="34"/>
  <c r="G547" i="34"/>
  <c r="G546" i="34"/>
  <c r="G545" i="34"/>
  <c r="G544" i="34"/>
  <c r="G543" i="34"/>
  <c r="G542" i="34"/>
  <c r="G541" i="34"/>
  <c r="G540" i="34"/>
  <c r="G539" i="34"/>
  <c r="G538" i="34"/>
  <c r="G537" i="34"/>
  <c r="G536" i="34"/>
  <c r="G535" i="34"/>
  <c r="G534" i="34"/>
  <c r="G533" i="34"/>
  <c r="G532" i="34"/>
  <c r="G531" i="34"/>
  <c r="G530" i="34"/>
  <c r="G529" i="34"/>
  <c r="G528" i="34"/>
  <c r="G527" i="34"/>
  <c r="G526" i="34"/>
  <c r="G525" i="34"/>
  <c r="G524" i="34"/>
  <c r="G523" i="34"/>
  <c r="G522" i="34"/>
  <c r="G521" i="34"/>
  <c r="G520" i="34"/>
  <c r="G519" i="34"/>
  <c r="G518" i="34"/>
  <c r="G517" i="34"/>
  <c r="G516" i="34"/>
  <c r="G515" i="34"/>
  <c r="G514" i="34"/>
  <c r="G513" i="34"/>
  <c r="G512" i="34"/>
  <c r="G511" i="34"/>
  <c r="G510" i="34"/>
  <c r="G509" i="34"/>
  <c r="G508" i="34"/>
  <c r="G507" i="34"/>
  <c r="G506" i="34"/>
  <c r="G505" i="34"/>
  <c r="G504" i="34"/>
  <c r="G503" i="34"/>
  <c r="G502" i="34"/>
  <c r="G501" i="34"/>
  <c r="G500" i="34"/>
  <c r="G499" i="34"/>
  <c r="G498" i="34"/>
  <c r="G497" i="34"/>
  <c r="G496" i="34"/>
  <c r="G495" i="34"/>
  <c r="G494" i="34"/>
  <c r="G493" i="34"/>
  <c r="G492" i="34"/>
  <c r="G491" i="34"/>
  <c r="G490" i="34"/>
  <c r="G489" i="34"/>
  <c r="G488" i="34"/>
  <c r="G487" i="34"/>
  <c r="G486" i="34"/>
  <c r="G485" i="34"/>
  <c r="G484" i="34"/>
  <c r="G483" i="34"/>
  <c r="G482" i="34"/>
  <c r="G481" i="34"/>
  <c r="G480" i="34"/>
  <c r="G479" i="34"/>
  <c r="G478" i="34"/>
  <c r="G477" i="34"/>
  <c r="G476" i="34"/>
  <c r="G475" i="34"/>
  <c r="G474" i="34"/>
  <c r="G473" i="34"/>
  <c r="G472" i="34"/>
  <c r="G471" i="34"/>
  <c r="G470" i="34"/>
  <c r="G469" i="34"/>
  <c r="G468" i="34"/>
  <c r="G467" i="34"/>
  <c r="G466" i="34"/>
  <c r="G465" i="34"/>
  <c r="G464" i="34"/>
  <c r="G463" i="34"/>
  <c r="G462" i="34"/>
  <c r="G461" i="34"/>
  <c r="G460" i="34"/>
  <c r="G459" i="34"/>
  <c r="G458" i="34"/>
  <c r="G457" i="34"/>
  <c r="G456" i="34"/>
  <c r="G455" i="34"/>
  <c r="G454" i="34"/>
  <c r="G453" i="34"/>
  <c r="G452" i="34"/>
  <c r="G451" i="34"/>
  <c r="G450" i="34"/>
  <c r="G449" i="34"/>
  <c r="G448" i="34"/>
  <c r="G447" i="34"/>
  <c r="G446" i="34"/>
  <c r="G445" i="34"/>
  <c r="G444" i="34"/>
  <c r="G443" i="34"/>
  <c r="G442" i="34"/>
  <c r="G441" i="34"/>
  <c r="G440" i="34"/>
  <c r="G439" i="34"/>
  <c r="G438" i="34"/>
  <c r="G437" i="34"/>
  <c r="G436" i="34"/>
  <c r="G435" i="34"/>
  <c r="G434" i="34"/>
  <c r="G431" i="34"/>
  <c r="G430" i="34"/>
  <c r="G429" i="34"/>
  <c r="G428" i="34"/>
  <c r="G427" i="34"/>
  <c r="G426" i="34"/>
  <c r="G425" i="34"/>
  <c r="G424" i="34"/>
  <c r="G423" i="34"/>
  <c r="G422" i="34"/>
  <c r="G421" i="34"/>
  <c r="G420" i="34"/>
  <c r="G419" i="34"/>
  <c r="G418" i="34"/>
  <c r="G417" i="34"/>
  <c r="G416" i="34"/>
  <c r="G415" i="34"/>
  <c r="G414" i="34"/>
  <c r="G413" i="34"/>
  <c r="G412" i="34"/>
  <c r="G411" i="34"/>
  <c r="G410" i="34"/>
  <c r="G409" i="34"/>
  <c r="G408" i="34"/>
  <c r="G407" i="34"/>
  <c r="G406" i="34"/>
  <c r="G405" i="34"/>
  <c r="G404" i="34"/>
  <c r="G401" i="34"/>
  <c r="G400" i="34"/>
  <c r="G399" i="34"/>
  <c r="G398" i="34"/>
  <c r="G397" i="34"/>
  <c r="G396" i="34"/>
  <c r="G395" i="34"/>
  <c r="G394" i="34"/>
  <c r="G393" i="34"/>
  <c r="G392" i="34"/>
  <c r="G391" i="34"/>
  <c r="G390" i="34"/>
  <c r="G389" i="34"/>
  <c r="G388" i="34"/>
  <c r="G385" i="34"/>
  <c r="G384" i="34"/>
  <c r="G383" i="34"/>
  <c r="G382" i="34"/>
  <c r="G381" i="34"/>
  <c r="G380" i="34"/>
  <c r="G377" i="34"/>
  <c r="G376" i="34"/>
  <c r="G375" i="34"/>
  <c r="G374" i="34"/>
  <c r="G373" i="34"/>
  <c r="G372" i="34"/>
  <c r="G371" i="34"/>
  <c r="G370" i="34"/>
  <c r="G369" i="34"/>
  <c r="G368" i="34"/>
  <c r="G367" i="34"/>
  <c r="G366" i="34"/>
  <c r="G365" i="34"/>
  <c r="G364" i="34"/>
  <c r="G363" i="34"/>
  <c r="G362" i="34"/>
  <c r="G361" i="34"/>
  <c r="G360" i="34"/>
  <c r="G359" i="34"/>
  <c r="G358" i="34"/>
  <c r="G357" i="34"/>
  <c r="G356" i="34"/>
  <c r="G355" i="34"/>
  <c r="G354" i="34"/>
  <c r="G353" i="34"/>
  <c r="G352" i="34"/>
  <c r="G349" i="34"/>
  <c r="G348" i="34"/>
  <c r="G347" i="34"/>
  <c r="G346" i="34"/>
  <c r="G345" i="34"/>
  <c r="G344" i="34"/>
  <c r="G343" i="34"/>
  <c r="G342" i="34"/>
  <c r="G341" i="34"/>
  <c r="G340" i="34"/>
  <c r="G339" i="34"/>
  <c r="G338" i="34"/>
  <c r="G337" i="34"/>
  <c r="G336" i="34"/>
  <c r="G335" i="34"/>
  <c r="G334" i="34"/>
  <c r="G333" i="34"/>
  <c r="G332" i="34"/>
  <c r="G331" i="34"/>
  <c r="G330" i="34"/>
  <c r="G329" i="34"/>
  <c r="F326" i="34"/>
  <c r="E326" i="34"/>
  <c r="D326" i="34"/>
  <c r="B326" i="34"/>
  <c r="F325" i="34"/>
  <c r="E325" i="34"/>
  <c r="D325" i="34"/>
  <c r="B325" i="34"/>
  <c r="F324" i="34"/>
  <c r="E324" i="34"/>
  <c r="D324" i="34"/>
  <c r="B324" i="34"/>
  <c r="F323" i="34"/>
  <c r="E323" i="34"/>
  <c r="D323" i="34"/>
  <c r="B323" i="34"/>
  <c r="F322" i="34"/>
  <c r="E322" i="34"/>
  <c r="D322" i="34"/>
  <c r="B322" i="34"/>
  <c r="F321" i="34"/>
  <c r="E321" i="34"/>
  <c r="D321" i="34"/>
  <c r="B321" i="34"/>
  <c r="F320" i="34"/>
  <c r="E320" i="34"/>
  <c r="D320" i="34"/>
  <c r="B320" i="34"/>
  <c r="F319" i="34"/>
  <c r="E319" i="34"/>
  <c r="D319" i="34"/>
  <c r="B319" i="34"/>
  <c r="F318" i="34"/>
  <c r="E318" i="34"/>
  <c r="D318" i="34"/>
  <c r="B318" i="34"/>
  <c r="F317" i="34"/>
  <c r="E317" i="34"/>
  <c r="D317" i="34"/>
  <c r="B317" i="34"/>
  <c r="F316" i="34"/>
  <c r="E316" i="34"/>
  <c r="D316" i="34"/>
  <c r="B316" i="34"/>
  <c r="F315" i="34"/>
  <c r="E315" i="34"/>
  <c r="D315" i="34"/>
  <c r="B315" i="34"/>
  <c r="F314" i="34"/>
  <c r="E314" i="34"/>
  <c r="D314" i="34"/>
  <c r="B314" i="34"/>
  <c r="F313" i="34"/>
  <c r="E313" i="34"/>
  <c r="D313" i="34"/>
  <c r="B313" i="34"/>
  <c r="F312" i="34"/>
  <c r="E312" i="34"/>
  <c r="D312" i="34"/>
  <c r="B312" i="34"/>
  <c r="F311" i="34"/>
  <c r="E311" i="34"/>
  <c r="D311" i="34"/>
  <c r="B311" i="34"/>
  <c r="F310" i="34"/>
  <c r="E310" i="34"/>
  <c r="D310" i="34"/>
  <c r="B310" i="34"/>
  <c r="F309" i="34"/>
  <c r="E309" i="34"/>
  <c r="D309" i="34"/>
  <c r="B309" i="34"/>
  <c r="F308" i="34"/>
  <c r="E308" i="34"/>
  <c r="D308" i="34"/>
  <c r="B308" i="34"/>
  <c r="F307" i="34"/>
  <c r="E307" i="34"/>
  <c r="D307" i="34"/>
  <c r="B307" i="34"/>
  <c r="F306" i="34"/>
  <c r="E306" i="34"/>
  <c r="D306" i="34"/>
  <c r="B306" i="34"/>
  <c r="F305" i="34"/>
  <c r="E305" i="34"/>
  <c r="D305" i="34"/>
  <c r="G305" i="34" s="1"/>
  <c r="B305" i="34"/>
  <c r="F304" i="34"/>
  <c r="E304" i="34"/>
  <c r="D304" i="34"/>
  <c r="B304" i="34"/>
  <c r="F303" i="34"/>
  <c r="E303" i="34"/>
  <c r="D303" i="34"/>
  <c r="B303" i="34"/>
  <c r="F302" i="34"/>
  <c r="E302" i="34"/>
  <c r="D302" i="34"/>
  <c r="B302" i="34"/>
  <c r="G301" i="34"/>
  <c r="F301" i="34"/>
  <c r="E301" i="34"/>
  <c r="D301" i="34"/>
  <c r="B301" i="34"/>
  <c r="F300" i="34"/>
  <c r="E300" i="34"/>
  <c r="D300" i="34"/>
  <c r="B300" i="34"/>
  <c r="F299" i="34"/>
  <c r="E299" i="34"/>
  <c r="D299" i="34"/>
  <c r="B299" i="34"/>
  <c r="F298" i="34"/>
  <c r="E298" i="34"/>
  <c r="D298" i="34"/>
  <c r="B298" i="34"/>
  <c r="F297" i="34"/>
  <c r="E297" i="34"/>
  <c r="D297" i="34"/>
  <c r="B297" i="34"/>
  <c r="F296" i="34"/>
  <c r="E296" i="34"/>
  <c r="D296" i="34"/>
  <c r="B296" i="34"/>
  <c r="F295" i="34"/>
  <c r="E295" i="34"/>
  <c r="D295" i="34"/>
  <c r="B295" i="34"/>
  <c r="F294" i="34"/>
  <c r="E294" i="34"/>
  <c r="D294" i="34"/>
  <c r="B294" i="34"/>
  <c r="F293" i="34"/>
  <c r="E293" i="34"/>
  <c r="D293" i="34"/>
  <c r="B293" i="34"/>
  <c r="F292" i="34"/>
  <c r="E292" i="34"/>
  <c r="D292" i="34"/>
  <c r="B292" i="34"/>
  <c r="F291" i="34"/>
  <c r="E291" i="34"/>
  <c r="D291" i="34"/>
  <c r="B291" i="34"/>
  <c r="F290" i="34"/>
  <c r="E290" i="34"/>
  <c r="D290" i="34"/>
  <c r="B290" i="34"/>
  <c r="F289" i="34"/>
  <c r="E289" i="34"/>
  <c r="D289" i="34"/>
  <c r="B289" i="34"/>
  <c r="F288" i="34"/>
  <c r="E288" i="34"/>
  <c r="D288" i="34"/>
  <c r="B288" i="34"/>
  <c r="F287" i="34"/>
  <c r="E287" i="34"/>
  <c r="D287" i="34"/>
  <c r="B287" i="34"/>
  <c r="F286" i="34"/>
  <c r="E286" i="34"/>
  <c r="D286" i="34"/>
  <c r="B286" i="34"/>
  <c r="F285" i="34"/>
  <c r="G285" i="34" s="1"/>
  <c r="E285" i="34"/>
  <c r="D285" i="34"/>
  <c r="B285" i="34"/>
  <c r="F284" i="34"/>
  <c r="E284" i="34"/>
  <c r="D284" i="34"/>
  <c r="B284" i="34"/>
  <c r="F283" i="34"/>
  <c r="E283" i="34"/>
  <c r="D283" i="34"/>
  <c r="B283" i="34"/>
  <c r="F282" i="34"/>
  <c r="E282" i="34"/>
  <c r="D282" i="34"/>
  <c r="B282" i="34"/>
  <c r="F281" i="34"/>
  <c r="E281" i="34"/>
  <c r="D281" i="34"/>
  <c r="B281" i="34"/>
  <c r="F280" i="34"/>
  <c r="E280" i="34"/>
  <c r="D280" i="34"/>
  <c r="B280" i="34"/>
  <c r="F279" i="34"/>
  <c r="E279" i="34"/>
  <c r="D279" i="34"/>
  <c r="B279" i="34"/>
  <c r="F278" i="34"/>
  <c r="E278" i="34"/>
  <c r="D278" i="34"/>
  <c r="B278" i="34"/>
  <c r="F277" i="34"/>
  <c r="E277" i="34"/>
  <c r="D277" i="34"/>
  <c r="B277" i="34"/>
  <c r="F276" i="34"/>
  <c r="E276" i="34"/>
  <c r="D276" i="34"/>
  <c r="B276" i="34"/>
  <c r="F275" i="34"/>
  <c r="E275" i="34"/>
  <c r="D275" i="34"/>
  <c r="B275" i="34"/>
  <c r="F274" i="34"/>
  <c r="E274" i="34"/>
  <c r="D274" i="34"/>
  <c r="B274" i="34"/>
  <c r="F273" i="34"/>
  <c r="E273" i="34"/>
  <c r="D273" i="34"/>
  <c r="B273" i="34"/>
  <c r="F272" i="34"/>
  <c r="E272" i="34"/>
  <c r="D272" i="34"/>
  <c r="B272" i="34"/>
  <c r="F271" i="34"/>
  <c r="E271" i="34"/>
  <c r="D271" i="34"/>
  <c r="B271" i="34"/>
  <c r="F270" i="34"/>
  <c r="E270" i="34"/>
  <c r="D270" i="34"/>
  <c r="B270" i="34"/>
  <c r="F269" i="34"/>
  <c r="E269" i="34"/>
  <c r="D269" i="34"/>
  <c r="B269" i="34"/>
  <c r="F268" i="34"/>
  <c r="E268" i="34"/>
  <c r="D268" i="34"/>
  <c r="B268" i="34"/>
  <c r="G267" i="34"/>
  <c r="F267" i="34"/>
  <c r="E267" i="34"/>
  <c r="D267" i="34"/>
  <c r="B267" i="34"/>
  <c r="F266" i="34"/>
  <c r="E266" i="34"/>
  <c r="D266" i="34"/>
  <c r="B266" i="34"/>
  <c r="F265" i="34"/>
  <c r="E265" i="34"/>
  <c r="D265" i="34"/>
  <c r="B265" i="34"/>
  <c r="F264" i="34"/>
  <c r="E264" i="34"/>
  <c r="D264" i="34"/>
  <c r="B264" i="34"/>
  <c r="F263" i="34"/>
  <c r="E263" i="34"/>
  <c r="D263" i="34"/>
  <c r="B263" i="34"/>
  <c r="F262" i="34"/>
  <c r="E262" i="34"/>
  <c r="D262" i="34"/>
  <c r="B262" i="34"/>
  <c r="F261" i="34"/>
  <c r="E261" i="34"/>
  <c r="D261" i="34"/>
  <c r="B261" i="34"/>
  <c r="F260" i="34"/>
  <c r="E260" i="34"/>
  <c r="D260" i="34"/>
  <c r="B260" i="34"/>
  <c r="F259" i="34"/>
  <c r="E259" i="34"/>
  <c r="D259" i="34"/>
  <c r="B259" i="34"/>
  <c r="F258" i="34"/>
  <c r="E258" i="34"/>
  <c r="D258" i="34"/>
  <c r="B258" i="34"/>
  <c r="F257" i="34"/>
  <c r="E257" i="34"/>
  <c r="D257" i="34"/>
  <c r="B257" i="34"/>
  <c r="F256" i="34"/>
  <c r="E256" i="34"/>
  <c r="D256" i="34"/>
  <c r="B256" i="34"/>
  <c r="F255" i="34"/>
  <c r="E255" i="34"/>
  <c r="D255" i="34"/>
  <c r="B255" i="34"/>
  <c r="F254" i="34"/>
  <c r="E254" i="34"/>
  <c r="D254" i="34"/>
  <c r="B254" i="34"/>
  <c r="F253" i="34"/>
  <c r="E253" i="34"/>
  <c r="D253" i="34"/>
  <c r="B253" i="34"/>
  <c r="F252" i="34"/>
  <c r="E252" i="34"/>
  <c r="D252" i="34"/>
  <c r="B252" i="34"/>
  <c r="F251" i="34"/>
  <c r="E251" i="34"/>
  <c r="D251" i="34"/>
  <c r="B251" i="34"/>
  <c r="F250" i="34"/>
  <c r="E250" i="34"/>
  <c r="D250" i="34"/>
  <c r="B250" i="34"/>
  <c r="F249" i="34"/>
  <c r="E249" i="34"/>
  <c r="D249" i="34"/>
  <c r="B249" i="34"/>
  <c r="F248" i="34"/>
  <c r="G248" i="34" s="1"/>
  <c r="E248" i="34"/>
  <c r="D248" i="34"/>
  <c r="B248" i="34"/>
  <c r="F247" i="34"/>
  <c r="E247" i="34"/>
  <c r="D247" i="34"/>
  <c r="B247" i="34"/>
  <c r="F246" i="34"/>
  <c r="E246" i="34"/>
  <c r="D246" i="34"/>
  <c r="B246" i="34"/>
  <c r="F245" i="34"/>
  <c r="E245" i="34"/>
  <c r="D245" i="34"/>
  <c r="B245" i="34"/>
  <c r="F244" i="34"/>
  <c r="E244" i="34"/>
  <c r="D244" i="34"/>
  <c r="B244" i="34"/>
  <c r="F243" i="34"/>
  <c r="E243" i="34"/>
  <c r="D243" i="34"/>
  <c r="B243" i="34"/>
  <c r="F242" i="34"/>
  <c r="E242" i="34"/>
  <c r="D242" i="34"/>
  <c r="B242" i="34"/>
  <c r="F241" i="34"/>
  <c r="E241" i="34"/>
  <c r="D241" i="34"/>
  <c r="B241" i="34"/>
  <c r="F240" i="34"/>
  <c r="E240" i="34"/>
  <c r="D240" i="34"/>
  <c r="B240" i="34"/>
  <c r="F239" i="34"/>
  <c r="E239" i="34"/>
  <c r="D239" i="34"/>
  <c r="B239" i="34"/>
  <c r="F238" i="34"/>
  <c r="E238" i="34"/>
  <c r="D238" i="34"/>
  <c r="B238" i="34"/>
  <c r="F237" i="34"/>
  <c r="E237" i="34"/>
  <c r="D237" i="34"/>
  <c r="B237" i="34"/>
  <c r="F236" i="34"/>
  <c r="E236" i="34"/>
  <c r="D236" i="34"/>
  <c r="B236" i="34"/>
  <c r="F235" i="34"/>
  <c r="E235" i="34"/>
  <c r="D235" i="34"/>
  <c r="B235" i="34"/>
  <c r="F234" i="34"/>
  <c r="E234" i="34"/>
  <c r="D234" i="34"/>
  <c r="B234" i="34"/>
  <c r="F233" i="34"/>
  <c r="E233" i="34"/>
  <c r="D233" i="34"/>
  <c r="B233" i="34"/>
  <c r="F232" i="34"/>
  <c r="E232" i="34"/>
  <c r="D232" i="34"/>
  <c r="B232" i="34"/>
  <c r="F231" i="34"/>
  <c r="E231" i="34"/>
  <c r="D231" i="34"/>
  <c r="B231" i="34"/>
  <c r="F230" i="34"/>
  <c r="E230" i="34"/>
  <c r="D230" i="34"/>
  <c r="B230" i="34"/>
  <c r="G229" i="34"/>
  <c r="F229" i="34"/>
  <c r="E229" i="34"/>
  <c r="D229" i="34"/>
  <c r="B229" i="34"/>
  <c r="F228" i="34"/>
  <c r="E228" i="34"/>
  <c r="D228" i="34"/>
  <c r="B228" i="34"/>
  <c r="F227" i="34"/>
  <c r="E227" i="34"/>
  <c r="D227" i="34"/>
  <c r="B227" i="34"/>
  <c r="F226" i="34"/>
  <c r="E226" i="34"/>
  <c r="D226" i="34"/>
  <c r="B226" i="34"/>
  <c r="F225" i="34"/>
  <c r="E225" i="34"/>
  <c r="D225" i="34"/>
  <c r="B225" i="34"/>
  <c r="F224" i="34"/>
  <c r="E224" i="34"/>
  <c r="D224" i="34"/>
  <c r="B224" i="34"/>
  <c r="G221" i="34"/>
  <c r="G220" i="34"/>
  <c r="G219" i="34"/>
  <c r="G218" i="34"/>
  <c r="G217" i="34"/>
  <c r="G216" i="34"/>
  <c r="G215" i="34"/>
  <c r="G214" i="34"/>
  <c r="G213" i="34"/>
  <c r="G212" i="34"/>
  <c r="G211" i="34"/>
  <c r="G210" i="34"/>
  <c r="G209" i="34"/>
  <c r="G208" i="34"/>
  <c r="G207" i="34"/>
  <c r="G206" i="34"/>
  <c r="G205" i="34"/>
  <c r="G204" i="34"/>
  <c r="G203" i="34"/>
  <c r="G202" i="34"/>
  <c r="G201" i="34"/>
  <c r="G200" i="34"/>
  <c r="G199" i="34"/>
  <c r="G198" i="34"/>
  <c r="G197" i="34"/>
  <c r="G196" i="34"/>
  <c r="G195" i="34"/>
  <c r="G194" i="34"/>
  <c r="G193" i="34"/>
  <c r="G192" i="34"/>
  <c r="G191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7" i="34"/>
  <c r="G176" i="34"/>
  <c r="G175" i="34"/>
  <c r="G174" i="34"/>
  <c r="G173" i="34"/>
  <c r="G172" i="34"/>
  <c r="G171" i="34"/>
  <c r="G170" i="34"/>
  <c r="G169" i="34"/>
  <c r="G168" i="34"/>
  <c r="G167" i="34"/>
  <c r="G166" i="34"/>
  <c r="G165" i="34"/>
  <c r="G164" i="34"/>
  <c r="G163" i="34"/>
  <c r="G162" i="34"/>
  <c r="G161" i="34"/>
  <c r="G160" i="34"/>
  <c r="G159" i="34"/>
  <c r="G158" i="34"/>
  <c r="G157" i="34"/>
  <c r="G156" i="34"/>
  <c r="G155" i="34"/>
  <c r="G154" i="34"/>
  <c r="G153" i="34"/>
  <c r="G152" i="34"/>
  <c r="G151" i="34"/>
  <c r="G150" i="34"/>
  <c r="G149" i="34"/>
  <c r="G148" i="34"/>
  <c r="G147" i="34"/>
  <c r="G146" i="34"/>
  <c r="G145" i="34"/>
  <c r="G144" i="34"/>
  <c r="G143" i="34"/>
  <c r="G142" i="34"/>
  <c r="G141" i="34"/>
  <c r="G140" i="34"/>
  <c r="G139" i="34"/>
  <c r="G138" i="34"/>
  <c r="G137" i="34"/>
  <c r="G136" i="34"/>
  <c r="G135" i="34"/>
  <c r="G134" i="34"/>
  <c r="G133" i="34"/>
  <c r="G132" i="34"/>
  <c r="G131" i="34"/>
  <c r="G130" i="34"/>
  <c r="G129" i="34"/>
  <c r="G128" i="34"/>
  <c r="G127" i="34"/>
  <c r="G126" i="34"/>
  <c r="G125" i="34"/>
  <c r="G124" i="34"/>
  <c r="G123" i="34"/>
  <c r="G122" i="34"/>
  <c r="G121" i="34"/>
  <c r="G120" i="34"/>
  <c r="G119" i="34"/>
  <c r="G118" i="34"/>
  <c r="G117" i="34"/>
  <c r="G116" i="34"/>
  <c r="G115" i="34"/>
  <c r="G114" i="34"/>
  <c r="G113" i="34"/>
  <c r="G112" i="34"/>
  <c r="G111" i="34"/>
  <c r="G110" i="34"/>
  <c r="G109" i="34"/>
  <c r="G108" i="34"/>
  <c r="G107" i="34"/>
  <c r="G106" i="34"/>
  <c r="G105" i="34"/>
  <c r="G104" i="34"/>
  <c r="G103" i="34"/>
  <c r="G102" i="34"/>
  <c r="G101" i="34"/>
  <c r="G98" i="34"/>
  <c r="G97" i="34"/>
  <c r="G96" i="34"/>
  <c r="G95" i="34"/>
  <c r="G94" i="34"/>
  <c r="G93" i="34"/>
  <c r="G92" i="34"/>
  <c r="G91" i="34"/>
  <c r="G90" i="34"/>
  <c r="G89" i="34"/>
  <c r="G88" i="34"/>
  <c r="G87" i="34"/>
  <c r="G86" i="34"/>
  <c r="G85" i="34"/>
  <c r="G84" i="34"/>
  <c r="G83" i="34"/>
  <c r="G82" i="34"/>
  <c r="G81" i="34"/>
  <c r="G80" i="34"/>
  <c r="G79" i="34"/>
  <c r="G78" i="34"/>
  <c r="G77" i="34"/>
  <c r="G76" i="34"/>
  <c r="G75" i="34"/>
  <c r="G74" i="34"/>
  <c r="G73" i="34"/>
  <c r="G72" i="34"/>
  <c r="G71" i="34"/>
  <c r="G70" i="34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2" i="34"/>
  <c r="G256" i="34" l="1"/>
  <c r="G293" i="34"/>
  <c r="F1018" i="34"/>
  <c r="G1018" i="34" s="1"/>
  <c r="G952" i="34" s="1"/>
  <c r="G237" i="34"/>
  <c r="G275" i="34"/>
  <c r="G322" i="34"/>
  <c r="G100" i="34"/>
  <c r="G225" i="34"/>
  <c r="G241" i="34"/>
  <c r="G263" i="34"/>
  <c r="G281" i="34"/>
  <c r="G297" i="34"/>
  <c r="G326" i="34"/>
  <c r="G379" i="34"/>
  <c r="G403" i="34"/>
  <c r="G433" i="34"/>
  <c r="G859" i="34"/>
  <c r="G231" i="34"/>
  <c r="G233" i="34"/>
  <c r="G252" i="34"/>
  <c r="G271" i="34"/>
  <c r="G289" i="34"/>
  <c r="G318" i="34"/>
  <c r="G24" i="34"/>
  <c r="G227" i="34"/>
  <c r="G235" i="34"/>
  <c r="G246" i="34"/>
  <c r="G254" i="34"/>
  <c r="G265" i="34"/>
  <c r="G273" i="34"/>
  <c r="G283" i="34"/>
  <c r="G291" i="34"/>
  <c r="G299" i="34"/>
  <c r="G320" i="34"/>
  <c r="G942" i="34"/>
  <c r="G239" i="34"/>
  <c r="G250" i="34"/>
  <c r="G258" i="34"/>
  <c r="G269" i="34"/>
  <c r="G279" i="34"/>
  <c r="G287" i="34"/>
  <c r="G295" i="34"/>
  <c r="G303" i="34"/>
  <c r="G324" i="34"/>
  <c r="G224" i="34"/>
  <c r="G228" i="34"/>
  <c r="G232" i="34"/>
  <c r="G236" i="34"/>
  <c r="G240" i="34"/>
  <c r="G247" i="34"/>
  <c r="G251" i="34"/>
  <c r="G255" i="34"/>
  <c r="G259" i="34"/>
  <c r="G260" i="34"/>
  <c r="G261" i="34"/>
  <c r="G262" i="34"/>
  <c r="G266" i="34"/>
  <c r="G270" i="34"/>
  <c r="G274" i="34"/>
  <c r="G280" i="34"/>
  <c r="G284" i="34"/>
  <c r="G288" i="34"/>
  <c r="G292" i="34"/>
  <c r="G296" i="34"/>
  <c r="G300" i="34"/>
  <c r="G304" i="34"/>
  <c r="G306" i="34"/>
  <c r="G307" i="34"/>
  <c r="G308" i="34"/>
  <c r="G309" i="34"/>
  <c r="G310" i="34"/>
  <c r="G311" i="34"/>
  <c r="G312" i="34"/>
  <c r="G313" i="34"/>
  <c r="G314" i="34"/>
  <c r="G315" i="34"/>
  <c r="G316" i="34"/>
  <c r="G317" i="34"/>
  <c r="G321" i="34"/>
  <c r="G325" i="34"/>
  <c r="G387" i="34"/>
  <c r="G848" i="34"/>
  <c r="G877" i="34"/>
  <c r="G884" i="34"/>
  <c r="G226" i="34"/>
  <c r="G230" i="34"/>
  <c r="G234" i="34"/>
  <c r="G238" i="34"/>
  <c r="G242" i="34"/>
  <c r="G243" i="34"/>
  <c r="G244" i="34"/>
  <c r="G245" i="34"/>
  <c r="G249" i="34"/>
  <c r="G253" i="34"/>
  <c r="G257" i="34"/>
  <c r="G264" i="34"/>
  <c r="G268" i="34"/>
  <c r="G272" i="34"/>
  <c r="G276" i="34"/>
  <c r="G277" i="34"/>
  <c r="G278" i="34"/>
  <c r="G282" i="34"/>
  <c r="G286" i="34"/>
  <c r="G290" i="34"/>
  <c r="G294" i="34"/>
  <c r="G298" i="34"/>
  <c r="G302" i="34"/>
  <c r="G319" i="34"/>
  <c r="G323" i="34"/>
  <c r="G223" i="34" l="1"/>
  <c r="H4" i="34" l="1"/>
  <c r="H19" i="34" l="1"/>
  <c r="B18" i="34"/>
  <c r="F106" i="32"/>
  <c r="G106" i="32" s="1"/>
  <c r="F25" i="32"/>
  <c r="G25" i="32" s="1"/>
  <c r="F27" i="32"/>
  <c r="G27" i="32" s="1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15" i="27"/>
  <c r="G14" i="27"/>
  <c r="G13" i="27"/>
  <c r="G12" i="27"/>
  <c r="G11" i="27"/>
  <c r="G10" i="27"/>
  <c r="G9" i="27"/>
  <c r="G8" i="27"/>
  <c r="G6" i="27" s="1"/>
  <c r="G11" i="23"/>
  <c r="G5" i="23"/>
  <c r="G6" i="23" s="1"/>
  <c r="G10" i="23"/>
  <c r="G8" i="23"/>
  <c r="G12" i="23" s="1"/>
  <c r="G7" i="23"/>
  <c r="G118" i="32" l="1"/>
  <c r="G28" i="32"/>
  <c r="G17" i="28"/>
  <c r="G35" i="21" l="1"/>
  <c r="G36" i="21" s="1"/>
  <c r="G12" i="21"/>
  <c r="G13" i="21" s="1"/>
  <c r="G29" i="21"/>
  <c r="G28" i="21"/>
  <c r="G27" i="21"/>
  <c r="G26" i="21"/>
  <c r="G25" i="21"/>
  <c r="G24" i="21"/>
  <c r="G23" i="21"/>
  <c r="G32" i="21"/>
  <c r="G31" i="21"/>
  <c r="G34" i="21" s="1"/>
  <c r="G22" i="21"/>
  <c r="G21" i="21"/>
  <c r="G20" i="21"/>
  <c r="G19" i="21"/>
  <c r="G18" i="21"/>
  <c r="G17" i="21"/>
  <c r="G16" i="21"/>
  <c r="G15" i="21"/>
  <c r="G14" i="21"/>
  <c r="G30" i="21" l="1"/>
  <c r="L33" i="14"/>
  <c r="K33" i="14"/>
  <c r="I33" i="14"/>
  <c r="M33" i="14" s="1"/>
  <c r="E33" i="14"/>
  <c r="G33" i="14" s="1"/>
  <c r="L32" i="14"/>
  <c r="G32" i="14"/>
  <c r="E32" i="14"/>
  <c r="L31" i="14"/>
  <c r="K31" i="14"/>
  <c r="I31" i="14"/>
  <c r="M31" i="14" s="1"/>
  <c r="E31" i="14"/>
  <c r="G31" i="14" s="1"/>
  <c r="L30" i="14"/>
  <c r="G30" i="14"/>
  <c r="E30" i="14"/>
  <c r="L29" i="14"/>
  <c r="K29" i="14"/>
  <c r="I29" i="14"/>
  <c r="M29" i="14" s="1"/>
  <c r="E29" i="14"/>
  <c r="G29" i="14" s="1"/>
  <c r="L28" i="14"/>
  <c r="G28" i="14"/>
  <c r="E28" i="14"/>
  <c r="L27" i="14"/>
  <c r="K27" i="14"/>
  <c r="I27" i="14"/>
  <c r="M27" i="14" s="1"/>
  <c r="E27" i="14"/>
  <c r="G27" i="14" s="1"/>
  <c r="L26" i="14"/>
  <c r="G26" i="14"/>
  <c r="E26" i="14"/>
  <c r="L25" i="14"/>
  <c r="K25" i="14"/>
  <c r="I25" i="14"/>
  <c r="M25" i="14" s="1"/>
  <c r="E25" i="14"/>
  <c r="G25" i="14" s="1"/>
  <c r="L24" i="14"/>
  <c r="G24" i="14"/>
  <c r="E24" i="14"/>
  <c r="L23" i="14"/>
  <c r="K23" i="14"/>
  <c r="I23" i="14"/>
  <c r="M23" i="14" s="1"/>
  <c r="E23" i="14"/>
  <c r="G23" i="14" s="1"/>
  <c r="L22" i="14"/>
  <c r="G22" i="14"/>
  <c r="E22" i="14"/>
  <c r="L21" i="14"/>
  <c r="K21" i="14"/>
  <c r="I21" i="14"/>
  <c r="M21" i="14" s="1"/>
  <c r="E21" i="14"/>
  <c r="G21" i="14" s="1"/>
  <c r="L20" i="14"/>
  <c r="G20" i="14"/>
  <c r="E20" i="14"/>
  <c r="L19" i="14"/>
  <c r="K19" i="14"/>
  <c r="I19" i="14"/>
  <c r="M19" i="14" s="1"/>
  <c r="E19" i="14"/>
  <c r="L18" i="14"/>
  <c r="E18" i="14"/>
  <c r="L17" i="14"/>
  <c r="K17" i="14"/>
  <c r="I17" i="14"/>
  <c r="M17" i="14" s="1"/>
  <c r="G17" i="14"/>
  <c r="E17" i="14"/>
  <c r="L16" i="14"/>
  <c r="K16" i="14"/>
  <c r="E16" i="14"/>
  <c r="L15" i="14"/>
  <c r="K15" i="14"/>
  <c r="I15" i="14"/>
  <c r="G15" i="14"/>
  <c r="M15" i="14" s="1"/>
  <c r="E15" i="14"/>
  <c r="L14" i="14"/>
  <c r="E14" i="14"/>
  <c r="L13" i="14"/>
  <c r="K13" i="14"/>
  <c r="I13" i="14"/>
  <c r="M13" i="14" s="1"/>
  <c r="G13" i="14"/>
  <c r="E13" i="14"/>
  <c r="L12" i="14"/>
  <c r="K12" i="14"/>
  <c r="E12" i="14"/>
  <c r="L11" i="14"/>
  <c r="K11" i="14"/>
  <c r="I11" i="14"/>
  <c r="G11" i="14"/>
  <c r="M11" i="14" s="1"/>
  <c r="E11" i="14"/>
  <c r="L10" i="14"/>
  <c r="E10" i="14"/>
  <c r="K10" i="14" s="1"/>
  <c r="L9" i="14"/>
  <c r="K9" i="14"/>
  <c r="I9" i="14"/>
  <c r="M9" i="14" s="1"/>
  <c r="G9" i="14"/>
  <c r="E9" i="14"/>
  <c r="L8" i="14"/>
  <c r="K8" i="14"/>
  <c r="E8" i="14"/>
  <c r="L7" i="14"/>
  <c r="K7" i="14"/>
  <c r="I7" i="14"/>
  <c r="G7" i="14"/>
  <c r="M7" i="14" s="1"/>
  <c r="E7" i="14"/>
  <c r="L6" i="14"/>
  <c r="E6" i="14"/>
  <c r="J5" i="14"/>
  <c r="H5" i="14"/>
  <c r="F5" i="14"/>
  <c r="R19" i="13"/>
  <c r="O19" i="13"/>
  <c r="M19" i="13"/>
  <c r="G19" i="13"/>
  <c r="E19" i="13"/>
  <c r="R18" i="13"/>
  <c r="Q18" i="13"/>
  <c r="O18" i="13"/>
  <c r="I18" i="13"/>
  <c r="G18" i="13"/>
  <c r="E18" i="13"/>
  <c r="M18" i="13" s="1"/>
  <c r="R17" i="13"/>
  <c r="Q17" i="13"/>
  <c r="K17" i="13"/>
  <c r="I17" i="13"/>
  <c r="E17" i="13"/>
  <c r="O17" i="13" s="1"/>
  <c r="R16" i="13"/>
  <c r="M16" i="13"/>
  <c r="K16" i="13"/>
  <c r="E16" i="13"/>
  <c r="R15" i="13"/>
  <c r="E15" i="13"/>
  <c r="R14" i="13"/>
  <c r="Q14" i="13"/>
  <c r="O14" i="13"/>
  <c r="I14" i="13"/>
  <c r="G14" i="13"/>
  <c r="E14" i="13"/>
  <c r="M14" i="13" s="1"/>
  <c r="R13" i="13"/>
  <c r="Q13" i="13"/>
  <c r="K13" i="13"/>
  <c r="I13" i="13"/>
  <c r="E13" i="13"/>
  <c r="O13" i="13" s="1"/>
  <c r="R12" i="13"/>
  <c r="K12" i="13"/>
  <c r="E12" i="13"/>
  <c r="R11" i="13"/>
  <c r="O11" i="13"/>
  <c r="M11" i="13"/>
  <c r="G11" i="13"/>
  <c r="E11" i="13"/>
  <c r="R10" i="13"/>
  <c r="Q10" i="13"/>
  <c r="O10" i="13"/>
  <c r="K10" i="13"/>
  <c r="I10" i="13"/>
  <c r="G10" i="13"/>
  <c r="E10" i="13"/>
  <c r="M10" i="13" s="1"/>
  <c r="R9" i="13"/>
  <c r="Q9" i="13"/>
  <c r="K9" i="13"/>
  <c r="I9" i="13"/>
  <c r="E9" i="13"/>
  <c r="O9" i="13" s="1"/>
  <c r="R8" i="13"/>
  <c r="P8" i="13"/>
  <c r="Q8" i="13" s="1"/>
  <c r="G8" i="13"/>
  <c r="E8" i="13"/>
  <c r="M8" i="13" s="1"/>
  <c r="R7" i="13"/>
  <c r="Q7" i="13"/>
  <c r="O7" i="13"/>
  <c r="K7" i="13"/>
  <c r="I7" i="13"/>
  <c r="G7" i="13"/>
  <c r="E7" i="13"/>
  <c r="M7" i="13" s="1"/>
  <c r="R6" i="13"/>
  <c r="Q6" i="13"/>
  <c r="K6" i="13"/>
  <c r="I6" i="13"/>
  <c r="E6" i="13"/>
  <c r="O6" i="13" s="1"/>
  <c r="R5" i="13"/>
  <c r="P5" i="13"/>
  <c r="N5" i="13"/>
  <c r="L5" i="13"/>
  <c r="J5" i="13"/>
  <c r="H5" i="13"/>
  <c r="F5" i="13"/>
  <c r="N11" i="12"/>
  <c r="E11" i="12"/>
  <c r="N10" i="12"/>
  <c r="K10" i="12"/>
  <c r="I10" i="12"/>
  <c r="E10" i="12"/>
  <c r="G10" i="12" s="1"/>
  <c r="N9" i="12"/>
  <c r="K9" i="12"/>
  <c r="I9" i="12"/>
  <c r="G9" i="12"/>
  <c r="E9" i="12"/>
  <c r="M9" i="12" s="1"/>
  <c r="N8" i="12"/>
  <c r="M8" i="12"/>
  <c r="E8" i="12"/>
  <c r="N7" i="12"/>
  <c r="E7" i="12"/>
  <c r="N6" i="12"/>
  <c r="K6" i="12"/>
  <c r="I6" i="12"/>
  <c r="E6" i="12"/>
  <c r="G6" i="12" s="1"/>
  <c r="L5" i="12"/>
  <c r="J5" i="12"/>
  <c r="H5" i="12"/>
  <c r="F5" i="12"/>
  <c r="J26" i="10"/>
  <c r="G26" i="10"/>
  <c r="K26" i="10" s="1"/>
  <c r="E26" i="10"/>
  <c r="I26" i="10" s="1"/>
  <c r="J25" i="10"/>
  <c r="I25" i="10"/>
  <c r="G25" i="10"/>
  <c r="K25" i="10" s="1"/>
  <c r="E25" i="10"/>
  <c r="K24" i="10"/>
  <c r="J24" i="10"/>
  <c r="I24" i="10"/>
  <c r="E24" i="10"/>
  <c r="G24" i="10" s="1"/>
  <c r="K23" i="10"/>
  <c r="J23" i="10"/>
  <c r="G23" i="10"/>
  <c r="E23" i="10"/>
  <c r="I23" i="10" s="1"/>
  <c r="J22" i="10"/>
  <c r="E22" i="10"/>
  <c r="I22" i="10" s="1"/>
  <c r="J21" i="10"/>
  <c r="I21" i="10"/>
  <c r="G21" i="10"/>
  <c r="E21" i="10"/>
  <c r="J20" i="10"/>
  <c r="E20" i="10"/>
  <c r="G20" i="10" s="1"/>
  <c r="J19" i="10"/>
  <c r="E19" i="10"/>
  <c r="I19" i="10" s="1"/>
  <c r="J18" i="10"/>
  <c r="I18" i="10"/>
  <c r="G18" i="10"/>
  <c r="K18" i="10" s="1"/>
  <c r="E18" i="10"/>
  <c r="J17" i="10"/>
  <c r="I17" i="10"/>
  <c r="G17" i="10"/>
  <c r="K17" i="10" s="1"/>
  <c r="E17" i="10"/>
  <c r="J16" i="10"/>
  <c r="I16" i="10"/>
  <c r="K16" i="10" s="1"/>
  <c r="E16" i="10"/>
  <c r="G16" i="10" s="1"/>
  <c r="J15" i="10"/>
  <c r="G15" i="10"/>
  <c r="K15" i="10" s="1"/>
  <c r="E15" i="10"/>
  <c r="I15" i="10" s="1"/>
  <c r="J14" i="10"/>
  <c r="I14" i="10"/>
  <c r="E14" i="10"/>
  <c r="G14" i="10" s="1"/>
  <c r="K14" i="10" s="1"/>
  <c r="J13" i="10"/>
  <c r="I13" i="10"/>
  <c r="G13" i="10"/>
  <c r="E13" i="10"/>
  <c r="J12" i="10"/>
  <c r="E12" i="10"/>
  <c r="G12" i="10" s="1"/>
  <c r="J11" i="10"/>
  <c r="E11" i="10"/>
  <c r="I11" i="10" s="1"/>
  <c r="J10" i="10"/>
  <c r="G10" i="10"/>
  <c r="K10" i="10" s="1"/>
  <c r="E10" i="10"/>
  <c r="I10" i="10" s="1"/>
  <c r="J9" i="10"/>
  <c r="J5" i="10" s="1"/>
  <c r="I9" i="10"/>
  <c r="G9" i="10"/>
  <c r="K9" i="10" s="1"/>
  <c r="E9" i="10"/>
  <c r="K8" i="10"/>
  <c r="J8" i="10"/>
  <c r="I8" i="10"/>
  <c r="E8" i="10"/>
  <c r="G8" i="10" s="1"/>
  <c r="K7" i="10"/>
  <c r="J7" i="10"/>
  <c r="G7" i="10"/>
  <c r="E7" i="10"/>
  <c r="I7" i="10" s="1"/>
  <c r="J6" i="10"/>
  <c r="E6" i="10"/>
  <c r="I6" i="10" s="1"/>
  <c r="H5" i="10"/>
  <c r="F5" i="10"/>
  <c r="H108" i="9"/>
  <c r="G108" i="9"/>
  <c r="I108" i="9" s="1"/>
  <c r="E108" i="9"/>
  <c r="H107" i="9"/>
  <c r="E107" i="9"/>
  <c r="G107" i="9" s="1"/>
  <c r="I107" i="9" s="1"/>
  <c r="H106" i="9"/>
  <c r="G106" i="9"/>
  <c r="I106" i="9" s="1"/>
  <c r="E106" i="9"/>
  <c r="H105" i="9"/>
  <c r="E105" i="9"/>
  <c r="G105" i="9" s="1"/>
  <c r="I105" i="9" s="1"/>
  <c r="H104" i="9"/>
  <c r="G104" i="9"/>
  <c r="I104" i="9" s="1"/>
  <c r="E104" i="9"/>
  <c r="H103" i="9"/>
  <c r="E103" i="9"/>
  <c r="G103" i="9" s="1"/>
  <c r="I103" i="9" s="1"/>
  <c r="H102" i="9"/>
  <c r="G102" i="9"/>
  <c r="I102" i="9" s="1"/>
  <c r="E102" i="9"/>
  <c r="H101" i="9"/>
  <c r="E101" i="9"/>
  <c r="G101" i="9" s="1"/>
  <c r="I101" i="9" s="1"/>
  <c r="H100" i="9"/>
  <c r="G100" i="9"/>
  <c r="I100" i="9" s="1"/>
  <c r="E100" i="9"/>
  <c r="H99" i="9"/>
  <c r="E99" i="9"/>
  <c r="G99" i="9" s="1"/>
  <c r="I99" i="9" s="1"/>
  <c r="H98" i="9"/>
  <c r="G98" i="9"/>
  <c r="I98" i="9" s="1"/>
  <c r="E98" i="9"/>
  <c r="H97" i="9"/>
  <c r="E97" i="9"/>
  <c r="G97" i="9" s="1"/>
  <c r="I97" i="9" s="1"/>
  <c r="H96" i="9"/>
  <c r="G96" i="9"/>
  <c r="I96" i="9" s="1"/>
  <c r="E96" i="9"/>
  <c r="H95" i="9"/>
  <c r="E95" i="9"/>
  <c r="G95" i="9" s="1"/>
  <c r="I95" i="9" s="1"/>
  <c r="H94" i="9"/>
  <c r="G94" i="9"/>
  <c r="I94" i="9" s="1"/>
  <c r="E94" i="9"/>
  <c r="H93" i="9"/>
  <c r="E93" i="9"/>
  <c r="G93" i="9" s="1"/>
  <c r="I93" i="9" s="1"/>
  <c r="H92" i="9"/>
  <c r="G92" i="9"/>
  <c r="I92" i="9" s="1"/>
  <c r="E92" i="9"/>
  <c r="H91" i="9"/>
  <c r="E91" i="9"/>
  <c r="G91" i="9" s="1"/>
  <c r="I91" i="9" s="1"/>
  <c r="H90" i="9"/>
  <c r="G90" i="9"/>
  <c r="I90" i="9" s="1"/>
  <c r="E90" i="9"/>
  <c r="H89" i="9"/>
  <c r="E89" i="9"/>
  <c r="G89" i="9" s="1"/>
  <c r="I89" i="9" s="1"/>
  <c r="H88" i="9"/>
  <c r="G88" i="9"/>
  <c r="I88" i="9" s="1"/>
  <c r="E88" i="9"/>
  <c r="H87" i="9"/>
  <c r="E87" i="9"/>
  <c r="G87" i="9" s="1"/>
  <c r="I87" i="9" s="1"/>
  <c r="H86" i="9"/>
  <c r="G86" i="9"/>
  <c r="I86" i="9" s="1"/>
  <c r="E86" i="9"/>
  <c r="H85" i="9"/>
  <c r="E85" i="9"/>
  <c r="G85" i="9" s="1"/>
  <c r="I85" i="9" s="1"/>
  <c r="H84" i="9"/>
  <c r="G84" i="9"/>
  <c r="I84" i="9" s="1"/>
  <c r="E84" i="9"/>
  <c r="H83" i="9"/>
  <c r="E83" i="9"/>
  <c r="G83" i="9" s="1"/>
  <c r="I83" i="9" s="1"/>
  <c r="H82" i="9"/>
  <c r="G82" i="9"/>
  <c r="I82" i="9" s="1"/>
  <c r="E82" i="9"/>
  <c r="H81" i="9"/>
  <c r="E81" i="9"/>
  <c r="G81" i="9" s="1"/>
  <c r="I81" i="9" s="1"/>
  <c r="H80" i="9"/>
  <c r="G80" i="9"/>
  <c r="I80" i="9" s="1"/>
  <c r="E80" i="9"/>
  <c r="H79" i="9"/>
  <c r="E79" i="9"/>
  <c r="G79" i="9" s="1"/>
  <c r="I79" i="9" s="1"/>
  <c r="H78" i="9"/>
  <c r="G78" i="9"/>
  <c r="I78" i="9" s="1"/>
  <c r="E78" i="9"/>
  <c r="H77" i="9"/>
  <c r="E77" i="9"/>
  <c r="G77" i="9" s="1"/>
  <c r="I77" i="9" s="1"/>
  <c r="H76" i="9"/>
  <c r="G76" i="9"/>
  <c r="I76" i="9" s="1"/>
  <c r="E76" i="9"/>
  <c r="H75" i="9"/>
  <c r="E75" i="9"/>
  <c r="G75" i="9" s="1"/>
  <c r="I75" i="9" s="1"/>
  <c r="H74" i="9"/>
  <c r="G74" i="9"/>
  <c r="I74" i="9" s="1"/>
  <c r="E74" i="9"/>
  <c r="H73" i="9"/>
  <c r="E73" i="9"/>
  <c r="G73" i="9" s="1"/>
  <c r="I73" i="9" s="1"/>
  <c r="H72" i="9"/>
  <c r="G72" i="9"/>
  <c r="I72" i="9" s="1"/>
  <c r="E72" i="9"/>
  <c r="H71" i="9"/>
  <c r="E71" i="9"/>
  <c r="G71" i="9" s="1"/>
  <c r="I71" i="9" s="1"/>
  <c r="H70" i="9"/>
  <c r="G70" i="9"/>
  <c r="I70" i="9" s="1"/>
  <c r="E70" i="9"/>
  <c r="H69" i="9"/>
  <c r="H109" i="9" s="1"/>
  <c r="E69" i="9"/>
  <c r="G69" i="9" s="1"/>
  <c r="I69" i="9" s="1"/>
  <c r="H68" i="9"/>
  <c r="G68" i="9"/>
  <c r="I68" i="9" s="1"/>
  <c r="E68" i="9"/>
  <c r="H67" i="9"/>
  <c r="G67" i="9"/>
  <c r="I67" i="9" s="1"/>
  <c r="E67" i="9"/>
  <c r="H66" i="9"/>
  <c r="G66" i="9"/>
  <c r="I66" i="9" s="1"/>
  <c r="E66" i="9"/>
  <c r="H65" i="9"/>
  <c r="G65" i="9"/>
  <c r="I65" i="9" s="1"/>
  <c r="E65" i="9"/>
  <c r="H64" i="9"/>
  <c r="G64" i="9"/>
  <c r="I64" i="9" s="1"/>
  <c r="E64" i="9"/>
  <c r="H63" i="9"/>
  <c r="G63" i="9"/>
  <c r="I63" i="9" s="1"/>
  <c r="E63" i="9"/>
  <c r="H62" i="9"/>
  <c r="G62" i="9"/>
  <c r="I62" i="9" s="1"/>
  <c r="E62" i="9"/>
  <c r="H61" i="9"/>
  <c r="G61" i="9"/>
  <c r="I61" i="9" s="1"/>
  <c r="E61" i="9"/>
  <c r="H60" i="9"/>
  <c r="G60" i="9"/>
  <c r="I60" i="9" s="1"/>
  <c r="E60" i="9"/>
  <c r="H59" i="9"/>
  <c r="G59" i="9"/>
  <c r="I59" i="9" s="1"/>
  <c r="E59" i="9"/>
  <c r="H58" i="9"/>
  <c r="G58" i="9"/>
  <c r="I58" i="9" s="1"/>
  <c r="E58" i="9"/>
  <c r="H57" i="9"/>
  <c r="G57" i="9"/>
  <c r="I57" i="9" s="1"/>
  <c r="E57" i="9"/>
  <c r="H56" i="9"/>
  <c r="G56" i="9"/>
  <c r="I56" i="9" s="1"/>
  <c r="E56" i="9"/>
  <c r="H55" i="9"/>
  <c r="G55" i="9"/>
  <c r="I55" i="9" s="1"/>
  <c r="E55" i="9"/>
  <c r="H54" i="9"/>
  <c r="G54" i="9"/>
  <c r="I54" i="9" s="1"/>
  <c r="E54" i="9"/>
  <c r="H53" i="9"/>
  <c r="G53" i="9"/>
  <c r="I53" i="9" s="1"/>
  <c r="E53" i="9"/>
  <c r="H52" i="9"/>
  <c r="G52" i="9"/>
  <c r="I52" i="9" s="1"/>
  <c r="E52" i="9"/>
  <c r="H51" i="9"/>
  <c r="G51" i="9"/>
  <c r="I51" i="9" s="1"/>
  <c r="E51" i="9"/>
  <c r="H50" i="9"/>
  <c r="G50" i="9"/>
  <c r="I50" i="9" s="1"/>
  <c r="E50" i="9"/>
  <c r="H49" i="9"/>
  <c r="G49" i="9"/>
  <c r="I49" i="9" s="1"/>
  <c r="E49" i="9"/>
  <c r="H48" i="9"/>
  <c r="G48" i="9"/>
  <c r="I48" i="9" s="1"/>
  <c r="E48" i="9"/>
  <c r="H47" i="9"/>
  <c r="G47" i="9"/>
  <c r="I47" i="9" s="1"/>
  <c r="E47" i="9"/>
  <c r="H46" i="9"/>
  <c r="G46" i="9"/>
  <c r="I46" i="9" s="1"/>
  <c r="E46" i="9"/>
  <c r="H45" i="9"/>
  <c r="G45" i="9"/>
  <c r="I45" i="9" s="1"/>
  <c r="E45" i="9"/>
  <c r="H44" i="9"/>
  <c r="G44" i="9"/>
  <c r="I44" i="9" s="1"/>
  <c r="E44" i="9"/>
  <c r="H43" i="9"/>
  <c r="G43" i="9"/>
  <c r="I43" i="9" s="1"/>
  <c r="E43" i="9"/>
  <c r="H42" i="9"/>
  <c r="G42" i="9"/>
  <c r="I42" i="9" s="1"/>
  <c r="E42" i="9"/>
  <c r="H41" i="9"/>
  <c r="G41" i="9"/>
  <c r="I41" i="9" s="1"/>
  <c r="E41" i="9"/>
  <c r="H40" i="9"/>
  <c r="G40" i="9"/>
  <c r="I40" i="9" s="1"/>
  <c r="E40" i="9"/>
  <c r="H39" i="9"/>
  <c r="G39" i="9"/>
  <c r="I39" i="9" s="1"/>
  <c r="E39" i="9"/>
  <c r="H38" i="9"/>
  <c r="G38" i="9"/>
  <c r="I38" i="9" s="1"/>
  <c r="E38" i="9"/>
  <c r="H37" i="9"/>
  <c r="G37" i="9"/>
  <c r="I37" i="9" s="1"/>
  <c r="E37" i="9"/>
  <c r="H36" i="9"/>
  <c r="G36" i="9"/>
  <c r="I36" i="9" s="1"/>
  <c r="E36" i="9"/>
  <c r="H35" i="9"/>
  <c r="G35" i="9"/>
  <c r="I35" i="9" s="1"/>
  <c r="E35" i="9"/>
  <c r="H34" i="9"/>
  <c r="G34" i="9"/>
  <c r="I34" i="9" s="1"/>
  <c r="E34" i="9"/>
  <c r="H33" i="9"/>
  <c r="G33" i="9"/>
  <c r="I33" i="9" s="1"/>
  <c r="E33" i="9"/>
  <c r="H32" i="9"/>
  <c r="G32" i="9"/>
  <c r="I32" i="9" s="1"/>
  <c r="E32" i="9"/>
  <c r="H31" i="9"/>
  <c r="G31" i="9"/>
  <c r="I31" i="9" s="1"/>
  <c r="E31" i="9"/>
  <c r="H30" i="9"/>
  <c r="G30" i="9"/>
  <c r="I30" i="9" s="1"/>
  <c r="E30" i="9"/>
  <c r="H29" i="9"/>
  <c r="G29" i="9"/>
  <c r="I29" i="9" s="1"/>
  <c r="E29" i="9"/>
  <c r="H28" i="9"/>
  <c r="G28" i="9"/>
  <c r="I28" i="9" s="1"/>
  <c r="E28" i="9"/>
  <c r="H27" i="9"/>
  <c r="G27" i="9"/>
  <c r="I27" i="9" s="1"/>
  <c r="E27" i="9"/>
  <c r="H26" i="9"/>
  <c r="G26" i="9"/>
  <c r="I26" i="9" s="1"/>
  <c r="E26" i="9"/>
  <c r="H25" i="9"/>
  <c r="G25" i="9"/>
  <c r="I25" i="9" s="1"/>
  <c r="E25" i="9"/>
  <c r="H24" i="9"/>
  <c r="G24" i="9"/>
  <c r="I24" i="9" s="1"/>
  <c r="E24" i="9"/>
  <c r="H23" i="9"/>
  <c r="G23" i="9"/>
  <c r="I23" i="9" s="1"/>
  <c r="E23" i="9"/>
  <c r="H22" i="9"/>
  <c r="G22" i="9"/>
  <c r="I22" i="9" s="1"/>
  <c r="E22" i="9"/>
  <c r="H21" i="9"/>
  <c r="G21" i="9"/>
  <c r="I21" i="9" s="1"/>
  <c r="E21" i="9"/>
  <c r="H20" i="9"/>
  <c r="G20" i="9"/>
  <c r="I20" i="9" s="1"/>
  <c r="E20" i="9"/>
  <c r="H19" i="9"/>
  <c r="G19" i="9"/>
  <c r="I19" i="9" s="1"/>
  <c r="E19" i="9"/>
  <c r="H18" i="9"/>
  <c r="G18" i="9"/>
  <c r="I18" i="9" s="1"/>
  <c r="E18" i="9"/>
  <c r="H17" i="9"/>
  <c r="G17" i="9"/>
  <c r="I17" i="9" s="1"/>
  <c r="E17" i="9"/>
  <c r="H16" i="9"/>
  <c r="G16" i="9"/>
  <c r="I16" i="9" s="1"/>
  <c r="E16" i="9"/>
  <c r="H15" i="9"/>
  <c r="G15" i="9"/>
  <c r="I15" i="9" s="1"/>
  <c r="E15" i="9"/>
  <c r="H14" i="9"/>
  <c r="G14" i="9"/>
  <c r="I14" i="9" s="1"/>
  <c r="E14" i="9"/>
  <c r="H13" i="9"/>
  <c r="G13" i="9"/>
  <c r="I13" i="9" s="1"/>
  <c r="E13" i="9"/>
  <c r="H12" i="9"/>
  <c r="G12" i="9"/>
  <c r="I12" i="9" s="1"/>
  <c r="E12" i="9"/>
  <c r="H11" i="9"/>
  <c r="G11" i="9"/>
  <c r="I11" i="9" s="1"/>
  <c r="E11" i="9"/>
  <c r="H10" i="9"/>
  <c r="G10" i="9"/>
  <c r="I10" i="9" s="1"/>
  <c r="E10" i="9"/>
  <c r="H9" i="9"/>
  <c r="G9" i="9"/>
  <c r="I9" i="9" s="1"/>
  <c r="E9" i="9"/>
  <c r="H8" i="9"/>
  <c r="G8" i="9"/>
  <c r="I8" i="9" s="1"/>
  <c r="E8" i="9"/>
  <c r="H7" i="9"/>
  <c r="H5" i="9" s="1"/>
  <c r="G7" i="9"/>
  <c r="I7" i="9" s="1"/>
  <c r="E7" i="9"/>
  <c r="I6" i="9"/>
  <c r="I109" i="9" s="1"/>
  <c r="H6" i="9"/>
  <c r="G6" i="9"/>
  <c r="E6" i="9"/>
  <c r="F5" i="9"/>
  <c r="V127" i="8"/>
  <c r="T127" i="8"/>
  <c r="R127" i="8"/>
  <c r="P127" i="8"/>
  <c r="N127" i="8"/>
  <c r="L127" i="8"/>
  <c r="J127" i="8"/>
  <c r="F127" i="8"/>
  <c r="X126" i="8"/>
  <c r="W126" i="8"/>
  <c r="S126" i="8"/>
  <c r="Q126" i="8"/>
  <c r="O126" i="8"/>
  <c r="K126" i="8"/>
  <c r="I126" i="8"/>
  <c r="G126" i="8"/>
  <c r="E126" i="8"/>
  <c r="U126" i="8" s="1"/>
  <c r="X125" i="8"/>
  <c r="W125" i="8"/>
  <c r="S125" i="8"/>
  <c r="Q125" i="8"/>
  <c r="O125" i="8"/>
  <c r="K125" i="8"/>
  <c r="I125" i="8"/>
  <c r="G125" i="8"/>
  <c r="E125" i="8"/>
  <c r="U125" i="8" s="1"/>
  <c r="X124" i="8"/>
  <c r="W124" i="8"/>
  <c r="S124" i="8"/>
  <c r="Q124" i="8"/>
  <c r="O124" i="8"/>
  <c r="K124" i="8"/>
  <c r="I124" i="8"/>
  <c r="G124" i="8"/>
  <c r="E124" i="8"/>
  <c r="U124" i="8" s="1"/>
  <c r="X123" i="8"/>
  <c r="W123" i="8"/>
  <c r="S123" i="8"/>
  <c r="Q123" i="8"/>
  <c r="O123" i="8"/>
  <c r="K123" i="8"/>
  <c r="I123" i="8"/>
  <c r="G123" i="8"/>
  <c r="E123" i="8"/>
  <c r="U123" i="8" s="1"/>
  <c r="X122" i="8"/>
  <c r="W122" i="8"/>
  <c r="S122" i="8"/>
  <c r="Q122" i="8"/>
  <c r="O122" i="8"/>
  <c r="K122" i="8"/>
  <c r="I122" i="8"/>
  <c r="G122" i="8"/>
  <c r="E122" i="8"/>
  <c r="U122" i="8" s="1"/>
  <c r="X121" i="8"/>
  <c r="W121" i="8"/>
  <c r="S121" i="8"/>
  <c r="Q121" i="8"/>
  <c r="O121" i="8"/>
  <c r="K121" i="8"/>
  <c r="I121" i="8"/>
  <c r="G121" i="8"/>
  <c r="E121" i="8"/>
  <c r="U121" i="8" s="1"/>
  <c r="X120" i="8"/>
  <c r="W120" i="8"/>
  <c r="S120" i="8"/>
  <c r="Q120" i="8"/>
  <c r="O120" i="8"/>
  <c r="K120" i="8"/>
  <c r="I120" i="8"/>
  <c r="G120" i="8"/>
  <c r="E120" i="8"/>
  <c r="U120" i="8" s="1"/>
  <c r="X119" i="8"/>
  <c r="W119" i="8"/>
  <c r="S119" i="8"/>
  <c r="Q119" i="8"/>
  <c r="O119" i="8"/>
  <c r="K119" i="8"/>
  <c r="I119" i="8"/>
  <c r="G119" i="8"/>
  <c r="E119" i="8"/>
  <c r="U119" i="8" s="1"/>
  <c r="X118" i="8"/>
  <c r="W118" i="8"/>
  <c r="S118" i="8"/>
  <c r="Q118" i="8"/>
  <c r="O118" i="8"/>
  <c r="K118" i="8"/>
  <c r="I118" i="8"/>
  <c r="G118" i="8"/>
  <c r="E118" i="8"/>
  <c r="U118" i="8" s="1"/>
  <c r="X117" i="8"/>
  <c r="W117" i="8"/>
  <c r="S117" i="8"/>
  <c r="Q117" i="8"/>
  <c r="O117" i="8"/>
  <c r="K117" i="8"/>
  <c r="I117" i="8"/>
  <c r="G117" i="8"/>
  <c r="E117" i="8"/>
  <c r="U117" i="8" s="1"/>
  <c r="X116" i="8"/>
  <c r="W116" i="8"/>
  <c r="S116" i="8"/>
  <c r="Q116" i="8"/>
  <c r="O116" i="8"/>
  <c r="K116" i="8"/>
  <c r="I116" i="8"/>
  <c r="G116" i="8"/>
  <c r="E116" i="8"/>
  <c r="U116" i="8" s="1"/>
  <c r="X115" i="8"/>
  <c r="W115" i="8"/>
  <c r="S115" i="8"/>
  <c r="Q115" i="8"/>
  <c r="O115" i="8"/>
  <c r="K115" i="8"/>
  <c r="I115" i="8"/>
  <c r="G115" i="8"/>
  <c r="E115" i="8"/>
  <c r="U115" i="8" s="1"/>
  <c r="X114" i="8"/>
  <c r="W114" i="8"/>
  <c r="S114" i="8"/>
  <c r="Q114" i="8"/>
  <c r="O114" i="8"/>
  <c r="K114" i="8"/>
  <c r="I114" i="8"/>
  <c r="G114" i="8"/>
  <c r="E114" i="8"/>
  <c r="U114" i="8" s="1"/>
  <c r="X113" i="8"/>
  <c r="W113" i="8"/>
  <c r="S113" i="8"/>
  <c r="Q113" i="8"/>
  <c r="O113" i="8"/>
  <c r="K113" i="8"/>
  <c r="I113" i="8"/>
  <c r="G113" i="8"/>
  <c r="E113" i="8"/>
  <c r="U113" i="8" s="1"/>
  <c r="X112" i="8"/>
  <c r="W112" i="8"/>
  <c r="S112" i="8"/>
  <c r="Q112" i="8"/>
  <c r="O112" i="8"/>
  <c r="K112" i="8"/>
  <c r="I112" i="8"/>
  <c r="G112" i="8"/>
  <c r="E112" i="8"/>
  <c r="U112" i="8" s="1"/>
  <c r="X111" i="8"/>
  <c r="W111" i="8"/>
  <c r="S111" i="8"/>
  <c r="Q111" i="8"/>
  <c r="O111" i="8"/>
  <c r="K111" i="8"/>
  <c r="I111" i="8"/>
  <c r="G111" i="8"/>
  <c r="E111" i="8"/>
  <c r="U111" i="8" s="1"/>
  <c r="X110" i="8"/>
  <c r="W110" i="8"/>
  <c r="S110" i="8"/>
  <c r="Q110" i="8"/>
  <c r="O110" i="8"/>
  <c r="K110" i="8"/>
  <c r="I110" i="8"/>
  <c r="G110" i="8"/>
  <c r="E110" i="8"/>
  <c r="U110" i="8" s="1"/>
  <c r="X109" i="8"/>
  <c r="W109" i="8"/>
  <c r="S109" i="8"/>
  <c r="Q109" i="8"/>
  <c r="O109" i="8"/>
  <c r="K109" i="8"/>
  <c r="I109" i="8"/>
  <c r="G109" i="8"/>
  <c r="E109" i="8"/>
  <c r="U109" i="8" s="1"/>
  <c r="X108" i="8"/>
  <c r="W108" i="8"/>
  <c r="S108" i="8"/>
  <c r="Q108" i="8"/>
  <c r="O108" i="8"/>
  <c r="K108" i="8"/>
  <c r="I108" i="8"/>
  <c r="G108" i="8"/>
  <c r="E108" i="8"/>
  <c r="U108" i="8" s="1"/>
  <c r="X107" i="8"/>
  <c r="W107" i="8"/>
  <c r="S107" i="8"/>
  <c r="Q107" i="8"/>
  <c r="O107" i="8"/>
  <c r="K107" i="8"/>
  <c r="I107" i="8"/>
  <c r="G107" i="8"/>
  <c r="E107" i="8"/>
  <c r="U107" i="8" s="1"/>
  <c r="X106" i="8"/>
  <c r="W106" i="8"/>
  <c r="S106" i="8"/>
  <c r="Q106" i="8"/>
  <c r="O106" i="8"/>
  <c r="K106" i="8"/>
  <c r="I106" i="8"/>
  <c r="G106" i="8"/>
  <c r="E106" i="8"/>
  <c r="U106" i="8" s="1"/>
  <c r="X105" i="8"/>
  <c r="W105" i="8"/>
  <c r="S105" i="8"/>
  <c r="Q105" i="8"/>
  <c r="O105" i="8"/>
  <c r="K105" i="8"/>
  <c r="I105" i="8"/>
  <c r="G105" i="8"/>
  <c r="E105" i="8"/>
  <c r="U105" i="8" s="1"/>
  <c r="X104" i="8"/>
  <c r="W104" i="8"/>
  <c r="S104" i="8"/>
  <c r="Q104" i="8"/>
  <c r="O104" i="8"/>
  <c r="K104" i="8"/>
  <c r="I104" i="8"/>
  <c r="G104" i="8"/>
  <c r="E104" i="8"/>
  <c r="U104" i="8" s="1"/>
  <c r="X103" i="8"/>
  <c r="W103" i="8"/>
  <c r="S103" i="8"/>
  <c r="Q103" i="8"/>
  <c r="O103" i="8"/>
  <c r="K103" i="8"/>
  <c r="I103" i="8"/>
  <c r="G103" i="8"/>
  <c r="E103" i="8"/>
  <c r="U103" i="8" s="1"/>
  <c r="X102" i="8"/>
  <c r="W102" i="8"/>
  <c r="S102" i="8"/>
  <c r="Q102" i="8"/>
  <c r="O102" i="8"/>
  <c r="K102" i="8"/>
  <c r="I102" i="8"/>
  <c r="G102" i="8"/>
  <c r="E102" i="8"/>
  <c r="U102" i="8" s="1"/>
  <c r="X101" i="8"/>
  <c r="W101" i="8"/>
  <c r="S101" i="8"/>
  <c r="Q101" i="8"/>
  <c r="O101" i="8"/>
  <c r="K101" i="8"/>
  <c r="I101" i="8"/>
  <c r="G101" i="8"/>
  <c r="E101" i="8"/>
  <c r="U101" i="8" s="1"/>
  <c r="X100" i="8"/>
  <c r="W100" i="8"/>
  <c r="S100" i="8"/>
  <c r="Q100" i="8"/>
  <c r="O100" i="8"/>
  <c r="K100" i="8"/>
  <c r="I100" i="8"/>
  <c r="G100" i="8"/>
  <c r="E100" i="8"/>
  <c r="U100" i="8" s="1"/>
  <c r="X99" i="8"/>
  <c r="W99" i="8"/>
  <c r="S99" i="8"/>
  <c r="Q99" i="8"/>
  <c r="O99" i="8"/>
  <c r="K99" i="8"/>
  <c r="I99" i="8"/>
  <c r="G99" i="8"/>
  <c r="E99" i="8"/>
  <c r="U99" i="8" s="1"/>
  <c r="X98" i="8"/>
  <c r="W98" i="8"/>
  <c r="S98" i="8"/>
  <c r="Q98" i="8"/>
  <c r="O98" i="8"/>
  <c r="K98" i="8"/>
  <c r="I98" i="8"/>
  <c r="G98" i="8"/>
  <c r="E98" i="8"/>
  <c r="U98" i="8" s="1"/>
  <c r="X97" i="8"/>
  <c r="W97" i="8"/>
  <c r="S97" i="8"/>
  <c r="Q97" i="8"/>
  <c r="O97" i="8"/>
  <c r="K97" i="8"/>
  <c r="I97" i="8"/>
  <c r="G97" i="8"/>
  <c r="E97" i="8"/>
  <c r="U97" i="8" s="1"/>
  <c r="X96" i="8"/>
  <c r="W96" i="8"/>
  <c r="S96" i="8"/>
  <c r="Q96" i="8"/>
  <c r="O96" i="8"/>
  <c r="K96" i="8"/>
  <c r="I96" i="8"/>
  <c r="G96" i="8"/>
  <c r="E96" i="8"/>
  <c r="U96" i="8" s="1"/>
  <c r="X95" i="8"/>
  <c r="W95" i="8"/>
  <c r="S95" i="8"/>
  <c r="Q95" i="8"/>
  <c r="O95" i="8"/>
  <c r="K95" i="8"/>
  <c r="I95" i="8"/>
  <c r="G95" i="8"/>
  <c r="E95" i="8"/>
  <c r="U95" i="8" s="1"/>
  <c r="X94" i="8"/>
  <c r="W94" i="8"/>
  <c r="S94" i="8"/>
  <c r="Q94" i="8"/>
  <c r="O94" i="8"/>
  <c r="K94" i="8"/>
  <c r="I94" i="8"/>
  <c r="G94" i="8"/>
  <c r="E94" i="8"/>
  <c r="U94" i="8" s="1"/>
  <c r="X93" i="8"/>
  <c r="W93" i="8"/>
  <c r="S93" i="8"/>
  <c r="Q93" i="8"/>
  <c r="O93" i="8"/>
  <c r="K93" i="8"/>
  <c r="I93" i="8"/>
  <c r="G93" i="8"/>
  <c r="E93" i="8"/>
  <c r="U93" i="8" s="1"/>
  <c r="X92" i="8"/>
  <c r="W92" i="8"/>
  <c r="S92" i="8"/>
  <c r="Q92" i="8"/>
  <c r="O92" i="8"/>
  <c r="K92" i="8"/>
  <c r="I92" i="8"/>
  <c r="G92" i="8"/>
  <c r="E92" i="8"/>
  <c r="U92" i="8" s="1"/>
  <c r="X91" i="8"/>
  <c r="W91" i="8"/>
  <c r="S91" i="8"/>
  <c r="Q91" i="8"/>
  <c r="O91" i="8"/>
  <c r="K91" i="8"/>
  <c r="I91" i="8"/>
  <c r="G91" i="8"/>
  <c r="E91" i="8"/>
  <c r="U91" i="8" s="1"/>
  <c r="X90" i="8"/>
  <c r="W90" i="8"/>
  <c r="S90" i="8"/>
  <c r="Q90" i="8"/>
  <c r="O90" i="8"/>
  <c r="K90" i="8"/>
  <c r="I90" i="8"/>
  <c r="G90" i="8"/>
  <c r="E90" i="8"/>
  <c r="U90" i="8" s="1"/>
  <c r="X89" i="8"/>
  <c r="W89" i="8"/>
  <c r="S89" i="8"/>
  <c r="Q89" i="8"/>
  <c r="O89" i="8"/>
  <c r="K89" i="8"/>
  <c r="I89" i="8"/>
  <c r="G89" i="8"/>
  <c r="E89" i="8"/>
  <c r="U89" i="8" s="1"/>
  <c r="X88" i="8"/>
  <c r="W88" i="8"/>
  <c r="S88" i="8"/>
  <c r="Q88" i="8"/>
  <c r="O88" i="8"/>
  <c r="K88" i="8"/>
  <c r="I88" i="8"/>
  <c r="G88" i="8"/>
  <c r="E88" i="8"/>
  <c r="U88" i="8" s="1"/>
  <c r="X87" i="8"/>
  <c r="W87" i="8"/>
  <c r="S87" i="8"/>
  <c r="Q87" i="8"/>
  <c r="O87" i="8"/>
  <c r="K87" i="8"/>
  <c r="I87" i="8"/>
  <c r="G87" i="8"/>
  <c r="E87" i="8"/>
  <c r="U87" i="8" s="1"/>
  <c r="X86" i="8"/>
  <c r="W86" i="8"/>
  <c r="S86" i="8"/>
  <c r="Q86" i="8"/>
  <c r="O86" i="8"/>
  <c r="K86" i="8"/>
  <c r="I86" i="8"/>
  <c r="G86" i="8"/>
  <c r="E86" i="8"/>
  <c r="U86" i="8" s="1"/>
  <c r="X85" i="8"/>
  <c r="W85" i="8"/>
  <c r="S85" i="8"/>
  <c r="Q85" i="8"/>
  <c r="O85" i="8"/>
  <c r="K85" i="8"/>
  <c r="I85" i="8"/>
  <c r="G85" i="8"/>
  <c r="E85" i="8"/>
  <c r="U85" i="8" s="1"/>
  <c r="X84" i="8"/>
  <c r="W84" i="8"/>
  <c r="S84" i="8"/>
  <c r="Q84" i="8"/>
  <c r="O84" i="8"/>
  <c r="K84" i="8"/>
  <c r="I84" i="8"/>
  <c r="G84" i="8"/>
  <c r="E84" i="8"/>
  <c r="U84" i="8" s="1"/>
  <c r="X83" i="8"/>
  <c r="W83" i="8"/>
  <c r="S83" i="8"/>
  <c r="Q83" i="8"/>
  <c r="O83" i="8"/>
  <c r="K83" i="8"/>
  <c r="I83" i="8"/>
  <c r="G83" i="8"/>
  <c r="E83" i="8"/>
  <c r="U83" i="8" s="1"/>
  <c r="X82" i="8"/>
  <c r="W82" i="8"/>
  <c r="S82" i="8"/>
  <c r="Q82" i="8"/>
  <c r="O82" i="8"/>
  <c r="K82" i="8"/>
  <c r="I82" i="8"/>
  <c r="G82" i="8"/>
  <c r="E82" i="8"/>
  <c r="U82" i="8" s="1"/>
  <c r="X81" i="8"/>
  <c r="W81" i="8"/>
  <c r="S81" i="8"/>
  <c r="Q81" i="8"/>
  <c r="O81" i="8"/>
  <c r="K81" i="8"/>
  <c r="I81" i="8"/>
  <c r="G81" i="8"/>
  <c r="E81" i="8"/>
  <c r="U81" i="8" s="1"/>
  <c r="X80" i="8"/>
  <c r="W80" i="8"/>
  <c r="S80" i="8"/>
  <c r="Q80" i="8"/>
  <c r="O80" i="8"/>
  <c r="K80" i="8"/>
  <c r="I80" i="8"/>
  <c r="G80" i="8"/>
  <c r="E80" i="8"/>
  <c r="U80" i="8" s="1"/>
  <c r="X79" i="8"/>
  <c r="W79" i="8"/>
  <c r="S79" i="8"/>
  <c r="Q79" i="8"/>
  <c r="O79" i="8"/>
  <c r="K79" i="8"/>
  <c r="I79" i="8"/>
  <c r="G79" i="8"/>
  <c r="E79" i="8"/>
  <c r="U79" i="8" s="1"/>
  <c r="X78" i="8"/>
  <c r="W78" i="8"/>
  <c r="S78" i="8"/>
  <c r="Q78" i="8"/>
  <c r="O78" i="8"/>
  <c r="K78" i="8"/>
  <c r="I78" i="8"/>
  <c r="G78" i="8"/>
  <c r="E78" i="8"/>
  <c r="U78" i="8" s="1"/>
  <c r="X77" i="8"/>
  <c r="W77" i="8"/>
  <c r="S77" i="8"/>
  <c r="Q77" i="8"/>
  <c r="O77" i="8"/>
  <c r="K77" i="8"/>
  <c r="I77" i="8"/>
  <c r="G77" i="8"/>
  <c r="E77" i="8"/>
  <c r="U77" i="8" s="1"/>
  <c r="AN76" i="8"/>
  <c r="X76" i="8"/>
  <c r="E76" i="8"/>
  <c r="AN75" i="8"/>
  <c r="X75" i="8"/>
  <c r="W75" i="8"/>
  <c r="U75" i="8"/>
  <c r="Q75" i="8"/>
  <c r="M75" i="8"/>
  <c r="I75" i="8"/>
  <c r="G75" i="8"/>
  <c r="E75" i="8"/>
  <c r="AN74" i="8"/>
  <c r="X74" i="8"/>
  <c r="S74" i="8"/>
  <c r="M74" i="8"/>
  <c r="I74" i="8"/>
  <c r="E74" i="8"/>
  <c r="U74" i="8" s="1"/>
  <c r="AN73" i="8"/>
  <c r="X73" i="8"/>
  <c r="O73" i="8"/>
  <c r="I73" i="8"/>
  <c r="E73" i="8"/>
  <c r="U73" i="8" s="1"/>
  <c r="AN72" i="8"/>
  <c r="X72" i="8"/>
  <c r="E72" i="8"/>
  <c r="AN71" i="8"/>
  <c r="X71" i="8"/>
  <c r="W71" i="8"/>
  <c r="S71" i="8"/>
  <c r="Q71" i="8"/>
  <c r="O71" i="8"/>
  <c r="K71" i="8"/>
  <c r="I71" i="8"/>
  <c r="G71" i="8"/>
  <c r="E71" i="8"/>
  <c r="U71" i="8" s="1"/>
  <c r="AN70" i="8"/>
  <c r="X70" i="8"/>
  <c r="W70" i="8"/>
  <c r="S70" i="8"/>
  <c r="O70" i="8"/>
  <c r="K70" i="8"/>
  <c r="G70" i="8"/>
  <c r="E70" i="8"/>
  <c r="U70" i="8" s="1"/>
  <c r="AN69" i="8"/>
  <c r="X69" i="8"/>
  <c r="W69" i="8"/>
  <c r="S69" i="8"/>
  <c r="Q69" i="8"/>
  <c r="O69" i="8"/>
  <c r="K69" i="8"/>
  <c r="I69" i="8"/>
  <c r="G69" i="8"/>
  <c r="E69" i="8"/>
  <c r="U69" i="8" s="1"/>
  <c r="AN68" i="8"/>
  <c r="X68" i="8"/>
  <c r="W68" i="8"/>
  <c r="S68" i="8"/>
  <c r="O68" i="8"/>
  <c r="K68" i="8"/>
  <c r="G68" i="8"/>
  <c r="E68" i="8"/>
  <c r="U68" i="8" s="1"/>
  <c r="AN67" i="8"/>
  <c r="X67" i="8"/>
  <c r="W67" i="8"/>
  <c r="S67" i="8"/>
  <c r="Q67" i="8"/>
  <c r="O67" i="8"/>
  <c r="K67" i="8"/>
  <c r="I67" i="8"/>
  <c r="G67" i="8"/>
  <c r="E67" i="8"/>
  <c r="U67" i="8" s="1"/>
  <c r="AN66" i="8"/>
  <c r="X66" i="8"/>
  <c r="W66" i="8"/>
  <c r="S66" i="8"/>
  <c r="O66" i="8"/>
  <c r="K66" i="8"/>
  <c r="G66" i="8"/>
  <c r="E66" i="8"/>
  <c r="U66" i="8" s="1"/>
  <c r="AN65" i="8"/>
  <c r="X65" i="8"/>
  <c r="W65" i="8"/>
  <c r="S65" i="8"/>
  <c r="Q65" i="8"/>
  <c r="O65" i="8"/>
  <c r="K65" i="8"/>
  <c r="I65" i="8"/>
  <c r="G65" i="8"/>
  <c r="E65" i="8"/>
  <c r="U65" i="8" s="1"/>
  <c r="AN64" i="8"/>
  <c r="X64" i="8"/>
  <c r="W64" i="8"/>
  <c r="S64" i="8"/>
  <c r="O64" i="8"/>
  <c r="K64" i="8"/>
  <c r="G64" i="8"/>
  <c r="E64" i="8"/>
  <c r="U64" i="8" s="1"/>
  <c r="AN63" i="8"/>
  <c r="X63" i="8"/>
  <c r="W63" i="8"/>
  <c r="S63" i="8"/>
  <c r="Q63" i="8"/>
  <c r="O63" i="8"/>
  <c r="K63" i="8"/>
  <c r="I63" i="8"/>
  <c r="G63" i="8"/>
  <c r="E63" i="8"/>
  <c r="U63" i="8" s="1"/>
  <c r="AN62" i="8"/>
  <c r="X62" i="8"/>
  <c r="W62" i="8"/>
  <c r="S62" i="8"/>
  <c r="O62" i="8"/>
  <c r="K62" i="8"/>
  <c r="G62" i="8"/>
  <c r="E62" i="8"/>
  <c r="U62" i="8" s="1"/>
  <c r="AN61" i="8"/>
  <c r="X61" i="8"/>
  <c r="W61" i="8"/>
  <c r="S61" i="8"/>
  <c r="Q61" i="8"/>
  <c r="O61" i="8"/>
  <c r="K61" i="8"/>
  <c r="I61" i="8"/>
  <c r="G61" i="8"/>
  <c r="E61" i="8"/>
  <c r="U61" i="8" s="1"/>
  <c r="AN60" i="8"/>
  <c r="X60" i="8"/>
  <c r="W60" i="8"/>
  <c r="S60" i="8"/>
  <c r="O60" i="8"/>
  <c r="K60" i="8"/>
  <c r="G60" i="8"/>
  <c r="E60" i="8"/>
  <c r="U60" i="8" s="1"/>
  <c r="AN59" i="8"/>
  <c r="X59" i="8"/>
  <c r="W59" i="8"/>
  <c r="S59" i="8"/>
  <c r="Q59" i="8"/>
  <c r="O59" i="8"/>
  <c r="K59" i="8"/>
  <c r="I59" i="8"/>
  <c r="G59" i="8"/>
  <c r="E59" i="8"/>
  <c r="U59" i="8" s="1"/>
  <c r="AN58" i="8"/>
  <c r="X58" i="8"/>
  <c r="W58" i="8"/>
  <c r="S58" i="8"/>
  <c r="O58" i="8"/>
  <c r="K58" i="8"/>
  <c r="G58" i="8"/>
  <c r="E58" i="8"/>
  <c r="U58" i="8" s="1"/>
  <c r="AN57" i="8"/>
  <c r="X57" i="8"/>
  <c r="W57" i="8"/>
  <c r="S57" i="8"/>
  <c r="Q57" i="8"/>
  <c r="O57" i="8"/>
  <c r="K57" i="8"/>
  <c r="I57" i="8"/>
  <c r="G57" i="8"/>
  <c r="E57" i="8"/>
  <c r="U57" i="8" s="1"/>
  <c r="AN56" i="8"/>
  <c r="X56" i="8"/>
  <c r="W56" i="8"/>
  <c r="S56" i="8"/>
  <c r="O56" i="8"/>
  <c r="K56" i="8"/>
  <c r="G56" i="8"/>
  <c r="E56" i="8"/>
  <c r="U56" i="8" s="1"/>
  <c r="AN55" i="8"/>
  <c r="X55" i="8"/>
  <c r="W55" i="8"/>
  <c r="S55" i="8"/>
  <c r="Q55" i="8"/>
  <c r="O55" i="8"/>
  <c r="K55" i="8"/>
  <c r="I55" i="8"/>
  <c r="G55" i="8"/>
  <c r="E55" i="8"/>
  <c r="U55" i="8" s="1"/>
  <c r="AN54" i="8"/>
  <c r="X54" i="8"/>
  <c r="W54" i="8"/>
  <c r="S54" i="8"/>
  <c r="O54" i="8"/>
  <c r="K54" i="8"/>
  <c r="G54" i="8"/>
  <c r="E54" i="8"/>
  <c r="U54" i="8" s="1"/>
  <c r="AN53" i="8"/>
  <c r="X53" i="8"/>
  <c r="W53" i="8"/>
  <c r="S53" i="8"/>
  <c r="Q53" i="8"/>
  <c r="O53" i="8"/>
  <c r="K53" i="8"/>
  <c r="I53" i="8"/>
  <c r="G53" i="8"/>
  <c r="E53" i="8"/>
  <c r="U53" i="8" s="1"/>
  <c r="AN52" i="8"/>
  <c r="X52" i="8"/>
  <c r="W52" i="8"/>
  <c r="S52" i="8"/>
  <c r="O52" i="8"/>
  <c r="K52" i="8"/>
  <c r="G52" i="8"/>
  <c r="E52" i="8"/>
  <c r="U52" i="8" s="1"/>
  <c r="AN51" i="8"/>
  <c r="X51" i="8"/>
  <c r="W51" i="8"/>
  <c r="S51" i="8"/>
  <c r="Q51" i="8"/>
  <c r="O51" i="8"/>
  <c r="K51" i="8"/>
  <c r="I51" i="8"/>
  <c r="G51" i="8"/>
  <c r="E51" i="8"/>
  <c r="U51" i="8" s="1"/>
  <c r="AN50" i="8"/>
  <c r="X50" i="8"/>
  <c r="W50" i="8"/>
  <c r="S50" i="8"/>
  <c r="O50" i="8"/>
  <c r="K50" i="8"/>
  <c r="G50" i="8"/>
  <c r="E50" i="8"/>
  <c r="U50" i="8" s="1"/>
  <c r="AN49" i="8"/>
  <c r="X49" i="8"/>
  <c r="W49" i="8"/>
  <c r="S49" i="8"/>
  <c r="Q49" i="8"/>
  <c r="O49" i="8"/>
  <c r="K49" i="8"/>
  <c r="I49" i="8"/>
  <c r="G49" i="8"/>
  <c r="E49" i="8"/>
  <c r="U49" i="8" s="1"/>
  <c r="AN48" i="8"/>
  <c r="X48" i="8"/>
  <c r="W48" i="8"/>
  <c r="S48" i="8"/>
  <c r="O48" i="8"/>
  <c r="K48" i="8"/>
  <c r="G48" i="8"/>
  <c r="E48" i="8"/>
  <c r="U48" i="8" s="1"/>
  <c r="AN47" i="8"/>
  <c r="X47" i="8"/>
  <c r="W47" i="8"/>
  <c r="S47" i="8"/>
  <c r="Q47" i="8"/>
  <c r="O47" i="8"/>
  <c r="K47" i="8"/>
  <c r="I47" i="8"/>
  <c r="G47" i="8"/>
  <c r="E47" i="8"/>
  <c r="U47" i="8" s="1"/>
  <c r="AN46" i="8"/>
  <c r="X46" i="8"/>
  <c r="W46" i="8"/>
  <c r="S46" i="8"/>
  <c r="O46" i="8"/>
  <c r="K46" i="8"/>
  <c r="G46" i="8"/>
  <c r="E46" i="8"/>
  <c r="U46" i="8" s="1"/>
  <c r="AN45" i="8"/>
  <c r="X45" i="8"/>
  <c r="W45" i="8"/>
  <c r="S45" i="8"/>
  <c r="Q45" i="8"/>
  <c r="O45" i="8"/>
  <c r="K45" i="8"/>
  <c r="I45" i="8"/>
  <c r="G45" i="8"/>
  <c r="E45" i="8"/>
  <c r="U45" i="8" s="1"/>
  <c r="AN44" i="8"/>
  <c r="X44" i="8"/>
  <c r="W44" i="8"/>
  <c r="S44" i="8"/>
  <c r="O44" i="8"/>
  <c r="K44" i="8"/>
  <c r="G44" i="8"/>
  <c r="E44" i="8"/>
  <c r="U44" i="8" s="1"/>
  <c r="AN43" i="8"/>
  <c r="X43" i="8"/>
  <c r="W43" i="8"/>
  <c r="S43" i="8"/>
  <c r="Q43" i="8"/>
  <c r="O43" i="8"/>
  <c r="K43" i="8"/>
  <c r="I43" i="8"/>
  <c r="G43" i="8"/>
  <c r="E43" i="8"/>
  <c r="U43" i="8" s="1"/>
  <c r="AN42" i="8"/>
  <c r="X42" i="8"/>
  <c r="W42" i="8"/>
  <c r="S42" i="8"/>
  <c r="O42" i="8"/>
  <c r="K42" i="8"/>
  <c r="G42" i="8"/>
  <c r="E42" i="8"/>
  <c r="U42" i="8" s="1"/>
  <c r="AN41" i="8"/>
  <c r="X41" i="8"/>
  <c r="W41" i="8"/>
  <c r="S41" i="8"/>
  <c r="Q41" i="8"/>
  <c r="O41" i="8"/>
  <c r="K41" i="8"/>
  <c r="I41" i="8"/>
  <c r="G41" i="8"/>
  <c r="E41" i="8"/>
  <c r="U41" i="8" s="1"/>
  <c r="AN40" i="8"/>
  <c r="X40" i="8"/>
  <c r="W40" i="8"/>
  <c r="S40" i="8"/>
  <c r="O40" i="8"/>
  <c r="K40" i="8"/>
  <c r="G40" i="8"/>
  <c r="E40" i="8"/>
  <c r="U40" i="8" s="1"/>
  <c r="AN39" i="8"/>
  <c r="X39" i="8"/>
  <c r="W39" i="8"/>
  <c r="S39" i="8"/>
  <c r="Q39" i="8"/>
  <c r="O39" i="8"/>
  <c r="K39" i="8"/>
  <c r="I39" i="8"/>
  <c r="G39" i="8"/>
  <c r="E39" i="8"/>
  <c r="U39" i="8" s="1"/>
  <c r="AN38" i="8"/>
  <c r="X38" i="8"/>
  <c r="W38" i="8"/>
  <c r="S38" i="8"/>
  <c r="O38" i="8"/>
  <c r="K38" i="8"/>
  <c r="G38" i="8"/>
  <c r="E38" i="8"/>
  <c r="U38" i="8" s="1"/>
  <c r="AN37" i="8"/>
  <c r="X37" i="8"/>
  <c r="W37" i="8"/>
  <c r="S37" i="8"/>
  <c r="Q37" i="8"/>
  <c r="O37" i="8"/>
  <c r="K37" i="8"/>
  <c r="I37" i="8"/>
  <c r="G37" i="8"/>
  <c r="E37" i="8"/>
  <c r="U37" i="8" s="1"/>
  <c r="AN36" i="8"/>
  <c r="X36" i="8"/>
  <c r="W36" i="8"/>
  <c r="S36" i="8"/>
  <c r="O36" i="8"/>
  <c r="K36" i="8"/>
  <c r="G36" i="8"/>
  <c r="E36" i="8"/>
  <c r="U36" i="8" s="1"/>
  <c r="AN35" i="8"/>
  <c r="X35" i="8"/>
  <c r="W35" i="8"/>
  <c r="S35" i="8"/>
  <c r="Q35" i="8"/>
  <c r="O35" i="8"/>
  <c r="K35" i="8"/>
  <c r="I35" i="8"/>
  <c r="G35" i="8"/>
  <c r="E35" i="8"/>
  <c r="U35" i="8" s="1"/>
  <c r="AN34" i="8"/>
  <c r="X34" i="8"/>
  <c r="W34" i="8"/>
  <c r="S34" i="8"/>
  <c r="O34" i="8"/>
  <c r="K34" i="8"/>
  <c r="G34" i="8"/>
  <c r="E34" i="8"/>
  <c r="U34" i="8" s="1"/>
  <c r="AN33" i="8"/>
  <c r="X33" i="8"/>
  <c r="W33" i="8"/>
  <c r="S33" i="8"/>
  <c r="Q33" i="8"/>
  <c r="O33" i="8"/>
  <c r="K33" i="8"/>
  <c r="I33" i="8"/>
  <c r="G33" i="8"/>
  <c r="E33" i="8"/>
  <c r="U33" i="8" s="1"/>
  <c r="AN32" i="8"/>
  <c r="X32" i="8"/>
  <c r="W32" i="8"/>
  <c r="S32" i="8"/>
  <c r="O32" i="8"/>
  <c r="K32" i="8"/>
  <c r="G32" i="8"/>
  <c r="E32" i="8"/>
  <c r="U32" i="8" s="1"/>
  <c r="AN31" i="8"/>
  <c r="X31" i="8"/>
  <c r="W31" i="8"/>
  <c r="S31" i="8"/>
  <c r="Q31" i="8"/>
  <c r="O31" i="8"/>
  <c r="K31" i="8"/>
  <c r="I31" i="8"/>
  <c r="G31" i="8"/>
  <c r="E31" i="8"/>
  <c r="U31" i="8" s="1"/>
  <c r="AN30" i="8"/>
  <c r="X30" i="8"/>
  <c r="W30" i="8"/>
  <c r="S30" i="8"/>
  <c r="O30" i="8"/>
  <c r="K30" i="8"/>
  <c r="G30" i="8"/>
  <c r="E30" i="8"/>
  <c r="U30" i="8" s="1"/>
  <c r="AN29" i="8"/>
  <c r="X29" i="8"/>
  <c r="W29" i="8"/>
  <c r="S29" i="8"/>
  <c r="Q29" i="8"/>
  <c r="O29" i="8"/>
  <c r="K29" i="8"/>
  <c r="I29" i="8"/>
  <c r="G29" i="8"/>
  <c r="E29" i="8"/>
  <c r="U29" i="8" s="1"/>
  <c r="AN28" i="8"/>
  <c r="X28" i="8"/>
  <c r="W28" i="8"/>
  <c r="S28" i="8"/>
  <c r="O28" i="8"/>
  <c r="K28" i="8"/>
  <c r="G28" i="8"/>
  <c r="E28" i="8"/>
  <c r="U28" i="8" s="1"/>
  <c r="AN27" i="8"/>
  <c r="X27" i="8"/>
  <c r="W27" i="8"/>
  <c r="S27" i="8"/>
  <c r="Q27" i="8"/>
  <c r="O27" i="8"/>
  <c r="K27" i="8"/>
  <c r="I27" i="8"/>
  <c r="G27" i="8"/>
  <c r="E27" i="8"/>
  <c r="U27" i="8" s="1"/>
  <c r="AN26" i="8"/>
  <c r="X26" i="8"/>
  <c r="W26" i="8"/>
  <c r="S26" i="8"/>
  <c r="O26" i="8"/>
  <c r="K26" i="8"/>
  <c r="G26" i="8"/>
  <c r="E26" i="8"/>
  <c r="U26" i="8" s="1"/>
  <c r="X25" i="8"/>
  <c r="W25" i="8"/>
  <c r="S25" i="8"/>
  <c r="O25" i="8"/>
  <c r="K25" i="8"/>
  <c r="G25" i="8"/>
  <c r="E25" i="8"/>
  <c r="U25" i="8" s="1"/>
  <c r="AN24" i="8"/>
  <c r="X24" i="8"/>
  <c r="W24" i="8"/>
  <c r="S24" i="8"/>
  <c r="Q24" i="8"/>
  <c r="O24" i="8"/>
  <c r="K24" i="8"/>
  <c r="I24" i="8"/>
  <c r="G24" i="8"/>
  <c r="E24" i="8"/>
  <c r="U24" i="8" s="1"/>
  <c r="AN23" i="8"/>
  <c r="X23" i="8"/>
  <c r="W23" i="8"/>
  <c r="S23" i="8"/>
  <c r="O23" i="8"/>
  <c r="K23" i="8"/>
  <c r="G23" i="8"/>
  <c r="E23" i="8"/>
  <c r="U23" i="8" s="1"/>
  <c r="AN22" i="8"/>
  <c r="X22" i="8"/>
  <c r="W22" i="8"/>
  <c r="S22" i="8"/>
  <c r="Q22" i="8"/>
  <c r="O22" i="8"/>
  <c r="K22" i="8"/>
  <c r="I22" i="8"/>
  <c r="G22" i="8"/>
  <c r="E22" i="8"/>
  <c r="U22" i="8" s="1"/>
  <c r="AN21" i="8"/>
  <c r="O21" i="8"/>
  <c r="K21" i="8"/>
  <c r="H21" i="8"/>
  <c r="E21" i="8"/>
  <c r="AN20" i="8"/>
  <c r="X20" i="8"/>
  <c r="S20" i="8"/>
  <c r="K20" i="8"/>
  <c r="H20" i="8"/>
  <c r="E20" i="8"/>
  <c r="U20" i="8" s="1"/>
  <c r="AN19" i="8"/>
  <c r="X19" i="8"/>
  <c r="W19" i="8"/>
  <c r="S19" i="8"/>
  <c r="Q19" i="8"/>
  <c r="O19" i="8"/>
  <c r="K19" i="8"/>
  <c r="I19" i="8"/>
  <c r="G19" i="8"/>
  <c r="E19" i="8"/>
  <c r="U19" i="8" s="1"/>
  <c r="AN18" i="8"/>
  <c r="X18" i="8"/>
  <c r="W18" i="8"/>
  <c r="O18" i="8"/>
  <c r="K18" i="8"/>
  <c r="E18" i="8"/>
  <c r="M18" i="8" s="1"/>
  <c r="AN17" i="8"/>
  <c r="X17" i="8"/>
  <c r="W17" i="8"/>
  <c r="S17" i="8"/>
  <c r="Q17" i="8"/>
  <c r="O17" i="8"/>
  <c r="K17" i="8"/>
  <c r="I17" i="8"/>
  <c r="G17" i="8"/>
  <c r="E17" i="8"/>
  <c r="U17" i="8" s="1"/>
  <c r="AN16" i="8"/>
  <c r="X16" i="8"/>
  <c r="W16" i="8"/>
  <c r="O16" i="8"/>
  <c r="K16" i="8"/>
  <c r="E16" i="8"/>
  <c r="M16" i="8" s="1"/>
  <c r="AN15" i="8"/>
  <c r="X15" i="8"/>
  <c r="W15" i="8"/>
  <c r="S15" i="8"/>
  <c r="Q15" i="8"/>
  <c r="O15" i="8"/>
  <c r="K15" i="8"/>
  <c r="I15" i="8"/>
  <c r="G15" i="8"/>
  <c r="E15" i="8"/>
  <c r="U15" i="8" s="1"/>
  <c r="AN14" i="8"/>
  <c r="X14" i="8"/>
  <c r="W14" i="8"/>
  <c r="O14" i="8"/>
  <c r="K14" i="8"/>
  <c r="E14" i="8"/>
  <c r="M14" i="8" s="1"/>
  <c r="AN13" i="8"/>
  <c r="X13" i="8"/>
  <c r="W13" i="8"/>
  <c r="S13" i="8"/>
  <c r="Q13" i="8"/>
  <c r="O13" i="8"/>
  <c r="K13" i="8"/>
  <c r="I13" i="8"/>
  <c r="G13" i="8"/>
  <c r="E13" i="8"/>
  <c r="U13" i="8" s="1"/>
  <c r="AN12" i="8"/>
  <c r="X12" i="8"/>
  <c r="W12" i="8"/>
  <c r="O12" i="8"/>
  <c r="K12" i="8"/>
  <c r="E12" i="8"/>
  <c r="M12" i="8" s="1"/>
  <c r="AN11" i="8"/>
  <c r="X11" i="8"/>
  <c r="W11" i="8"/>
  <c r="S11" i="8"/>
  <c r="Q11" i="8"/>
  <c r="O11" i="8"/>
  <c r="K11" i="8"/>
  <c r="I11" i="8"/>
  <c r="G11" i="8"/>
  <c r="E11" i="8"/>
  <c r="U11" i="8" s="1"/>
  <c r="AN10" i="8"/>
  <c r="X10" i="8"/>
  <c r="W10" i="8"/>
  <c r="O10" i="8"/>
  <c r="K10" i="8"/>
  <c r="E10" i="8"/>
  <c r="M10" i="8" s="1"/>
  <c r="AN9" i="8"/>
  <c r="X9" i="8"/>
  <c r="W9" i="8"/>
  <c r="S9" i="8"/>
  <c r="Q9" i="8"/>
  <c r="O9" i="8"/>
  <c r="K9" i="8"/>
  <c r="I9" i="8"/>
  <c r="G9" i="8"/>
  <c r="E9" i="8"/>
  <c r="U9" i="8" s="1"/>
  <c r="AN8" i="8"/>
  <c r="X8" i="8"/>
  <c r="W8" i="8"/>
  <c r="O8" i="8"/>
  <c r="K8" i="8"/>
  <c r="E8" i="8"/>
  <c r="M8" i="8" s="1"/>
  <c r="AN7" i="8"/>
  <c r="X7" i="8"/>
  <c r="W7" i="8"/>
  <c r="S7" i="8"/>
  <c r="Q7" i="8"/>
  <c r="O7" i="8"/>
  <c r="K7" i="8"/>
  <c r="I7" i="8"/>
  <c r="G7" i="8"/>
  <c r="E7" i="8"/>
  <c r="U7" i="8" s="1"/>
  <c r="AN6" i="8"/>
  <c r="X6" i="8"/>
  <c r="W6" i="8"/>
  <c r="O6" i="8"/>
  <c r="K6" i="8"/>
  <c r="E6" i="8"/>
  <c r="M6" i="8" s="1"/>
  <c r="V5" i="8"/>
  <c r="T5" i="8"/>
  <c r="R5" i="8"/>
  <c r="P5" i="8"/>
  <c r="N5" i="8"/>
  <c r="L5" i="8"/>
  <c r="J5" i="8"/>
  <c r="F5" i="8"/>
  <c r="AD78" i="7"/>
  <c r="AA78" i="7"/>
  <c r="S78" i="7"/>
  <c r="E78" i="7"/>
  <c r="AD77" i="7"/>
  <c r="AA77" i="7"/>
  <c r="AC77" i="7" s="1"/>
  <c r="S77" i="7"/>
  <c r="O77" i="7"/>
  <c r="Q77" i="7" s="1"/>
  <c r="I77" i="7"/>
  <c r="K77" i="7" s="1"/>
  <c r="M77" i="7" s="1"/>
  <c r="G77" i="7"/>
  <c r="AE77" i="7" s="1"/>
  <c r="E77" i="7"/>
  <c r="U77" i="7" s="1"/>
  <c r="W77" i="7" s="1"/>
  <c r="Y77" i="7" s="1"/>
  <c r="AD76" i="7"/>
  <c r="E76" i="7"/>
  <c r="AD75" i="7"/>
  <c r="E75" i="7"/>
  <c r="I75" i="7" s="1"/>
  <c r="K75" i="7" s="1"/>
  <c r="M75" i="7" s="1"/>
  <c r="O75" i="7" s="1"/>
  <c r="Q75" i="7" s="1"/>
  <c r="AD74" i="7"/>
  <c r="W74" i="7"/>
  <c r="Y74" i="7" s="1"/>
  <c r="U74" i="7"/>
  <c r="S74" i="7"/>
  <c r="M74" i="7"/>
  <c r="O74" i="7" s="1"/>
  <c r="Q74" i="7" s="1"/>
  <c r="K74" i="7"/>
  <c r="G74" i="7"/>
  <c r="E74" i="7"/>
  <c r="I74" i="7" s="1"/>
  <c r="AD73" i="7"/>
  <c r="Y73" i="7"/>
  <c r="U73" i="7"/>
  <c r="W73" i="7" s="1"/>
  <c r="S73" i="7"/>
  <c r="M73" i="7"/>
  <c r="O73" i="7" s="1"/>
  <c r="Q73" i="7" s="1"/>
  <c r="I73" i="7"/>
  <c r="K73" i="7" s="1"/>
  <c r="E73" i="7"/>
  <c r="G73" i="7" s="1"/>
  <c r="AD72" i="7"/>
  <c r="AA72" i="7"/>
  <c r="AC72" i="7" s="1"/>
  <c r="W72" i="7"/>
  <c r="Y72" i="7" s="1"/>
  <c r="S72" i="7"/>
  <c r="Q72" i="7"/>
  <c r="K72" i="7"/>
  <c r="M72" i="7" s="1"/>
  <c r="O72" i="7" s="1"/>
  <c r="I72" i="7"/>
  <c r="G72" i="7"/>
  <c r="AE72" i="7" s="1"/>
  <c r="E72" i="7"/>
  <c r="U72" i="7" s="1"/>
  <c r="AD71" i="7"/>
  <c r="W71" i="7"/>
  <c r="Y71" i="7" s="1"/>
  <c r="U71" i="7"/>
  <c r="M71" i="7"/>
  <c r="O71" i="7" s="1"/>
  <c r="Q71" i="7" s="1"/>
  <c r="I71" i="7"/>
  <c r="K71" i="7" s="1"/>
  <c r="G71" i="7"/>
  <c r="E71" i="7"/>
  <c r="AD70" i="7"/>
  <c r="E70" i="7"/>
  <c r="AD69" i="7"/>
  <c r="U69" i="7"/>
  <c r="W69" i="7" s="1"/>
  <c r="Y69" i="7" s="1"/>
  <c r="E69" i="7"/>
  <c r="AD68" i="7"/>
  <c r="AA68" i="7"/>
  <c r="Y68" i="7"/>
  <c r="W68" i="7"/>
  <c r="S68" i="7"/>
  <c r="Q68" i="7"/>
  <c r="O68" i="7"/>
  <c r="K68" i="7"/>
  <c r="I68" i="7"/>
  <c r="G68" i="7"/>
  <c r="E68" i="7"/>
  <c r="AC68" i="7" s="1"/>
  <c r="AD67" i="7"/>
  <c r="U67" i="7"/>
  <c r="E67" i="7"/>
  <c r="AD66" i="7"/>
  <c r="AC66" i="7"/>
  <c r="W66" i="7"/>
  <c r="S66" i="7"/>
  <c r="M66" i="7"/>
  <c r="G66" i="7"/>
  <c r="E66" i="7"/>
  <c r="U66" i="7" s="1"/>
  <c r="AD65" i="7"/>
  <c r="AC65" i="7"/>
  <c r="Y65" i="7"/>
  <c r="S65" i="7"/>
  <c r="M65" i="7"/>
  <c r="I65" i="7"/>
  <c r="E65" i="7"/>
  <c r="U65" i="7" s="1"/>
  <c r="AD64" i="7"/>
  <c r="AA64" i="7"/>
  <c r="Y64" i="7"/>
  <c r="W64" i="7"/>
  <c r="S64" i="7"/>
  <c r="Q64" i="7"/>
  <c r="O64" i="7"/>
  <c r="K64" i="7"/>
  <c r="I64" i="7"/>
  <c r="G64" i="7"/>
  <c r="E64" i="7"/>
  <c r="AC64" i="7" s="1"/>
  <c r="AD63" i="7"/>
  <c r="AC63" i="7"/>
  <c r="W63" i="7"/>
  <c r="Q63" i="7"/>
  <c r="M63" i="7"/>
  <c r="G63" i="7"/>
  <c r="E63" i="7"/>
  <c r="U63" i="7" s="1"/>
  <c r="AD62" i="7"/>
  <c r="Q62" i="7"/>
  <c r="E62" i="7"/>
  <c r="AD61" i="7"/>
  <c r="AA61" i="7"/>
  <c r="Y61" i="7"/>
  <c r="W61" i="7"/>
  <c r="S61" i="7"/>
  <c r="Q61" i="7"/>
  <c r="O61" i="7"/>
  <c r="K61" i="7"/>
  <c r="I61" i="7"/>
  <c r="G61" i="7"/>
  <c r="E61" i="7"/>
  <c r="AC61" i="7" s="1"/>
  <c r="AD60" i="7"/>
  <c r="Q60" i="7"/>
  <c r="E60" i="7"/>
  <c r="AD59" i="7"/>
  <c r="AA59" i="7"/>
  <c r="W59" i="7"/>
  <c r="S59" i="7"/>
  <c r="O59" i="7"/>
  <c r="K59" i="7"/>
  <c r="G59" i="7"/>
  <c r="E59" i="7"/>
  <c r="AC59" i="7" s="1"/>
  <c r="AD58" i="7"/>
  <c r="E58" i="7"/>
  <c r="AC58" i="7" s="1"/>
  <c r="AD57" i="7"/>
  <c r="AA57" i="7"/>
  <c r="Y57" i="7"/>
  <c r="W57" i="7"/>
  <c r="S57" i="7"/>
  <c r="Q57" i="7"/>
  <c r="O57" i="7"/>
  <c r="K57" i="7"/>
  <c r="I57" i="7"/>
  <c r="G57" i="7"/>
  <c r="E57" i="7"/>
  <c r="AC57" i="7" s="1"/>
  <c r="AD56" i="7"/>
  <c r="E56" i="7"/>
  <c r="AD55" i="7"/>
  <c r="AA55" i="7"/>
  <c r="W55" i="7"/>
  <c r="S55" i="7"/>
  <c r="O55" i="7"/>
  <c r="K55" i="7"/>
  <c r="G55" i="7"/>
  <c r="E55" i="7"/>
  <c r="AC55" i="7" s="1"/>
  <c r="AD54" i="7"/>
  <c r="AC54" i="7"/>
  <c r="Y54" i="7"/>
  <c r="M54" i="7"/>
  <c r="I54" i="7"/>
  <c r="E54" i="7"/>
  <c r="Q54" i="7" s="1"/>
  <c r="AD53" i="7"/>
  <c r="AA53" i="7"/>
  <c r="Y53" i="7"/>
  <c r="W53" i="7"/>
  <c r="S53" i="7"/>
  <c r="Q53" i="7"/>
  <c r="O53" i="7"/>
  <c r="K53" i="7"/>
  <c r="I53" i="7"/>
  <c r="G53" i="7"/>
  <c r="E53" i="7"/>
  <c r="AC53" i="7" s="1"/>
  <c r="AD52" i="7"/>
  <c r="AC52" i="7"/>
  <c r="Y52" i="7"/>
  <c r="M52" i="7"/>
  <c r="I52" i="7"/>
  <c r="E52" i="7"/>
  <c r="Q52" i="7" s="1"/>
  <c r="AD51" i="7"/>
  <c r="AA51" i="7"/>
  <c r="W51" i="7"/>
  <c r="S51" i="7"/>
  <c r="O51" i="7"/>
  <c r="K51" i="7"/>
  <c r="G51" i="7"/>
  <c r="E51" i="7"/>
  <c r="AC51" i="7" s="1"/>
  <c r="AD50" i="7"/>
  <c r="AC50" i="7"/>
  <c r="Q50" i="7"/>
  <c r="M50" i="7"/>
  <c r="E50" i="7"/>
  <c r="AD49" i="7"/>
  <c r="AA49" i="7"/>
  <c r="Y49" i="7"/>
  <c r="W49" i="7"/>
  <c r="S49" i="7"/>
  <c r="Q49" i="7"/>
  <c r="O49" i="7"/>
  <c r="K49" i="7"/>
  <c r="I49" i="7"/>
  <c r="G49" i="7"/>
  <c r="E49" i="7"/>
  <c r="AC49" i="7" s="1"/>
  <c r="AD48" i="7"/>
  <c r="AC48" i="7"/>
  <c r="Q48" i="7"/>
  <c r="M48" i="7"/>
  <c r="E48" i="7"/>
  <c r="AD47" i="7"/>
  <c r="AA47" i="7"/>
  <c r="W47" i="7"/>
  <c r="S47" i="7"/>
  <c r="O47" i="7"/>
  <c r="K47" i="7"/>
  <c r="G47" i="7"/>
  <c r="E47" i="7"/>
  <c r="AC47" i="7" s="1"/>
  <c r="AD46" i="7"/>
  <c r="Q46" i="7"/>
  <c r="E46" i="7"/>
  <c r="AD45" i="7"/>
  <c r="AA45" i="7"/>
  <c r="Y45" i="7"/>
  <c r="W45" i="7"/>
  <c r="S45" i="7"/>
  <c r="Q45" i="7"/>
  <c r="O45" i="7"/>
  <c r="K45" i="7"/>
  <c r="I45" i="7"/>
  <c r="G45" i="7"/>
  <c r="E45" i="7"/>
  <c r="AC45" i="7" s="1"/>
  <c r="AD44" i="7"/>
  <c r="Q44" i="7"/>
  <c r="E44" i="7"/>
  <c r="Y44" i="7" s="1"/>
  <c r="AD43" i="7"/>
  <c r="AA43" i="7"/>
  <c r="W43" i="7"/>
  <c r="S43" i="7"/>
  <c r="O43" i="7"/>
  <c r="K43" i="7"/>
  <c r="G43" i="7"/>
  <c r="E43" i="7"/>
  <c r="AC43" i="7" s="1"/>
  <c r="AD42" i="7"/>
  <c r="E42" i="7"/>
  <c r="AC42" i="7" s="1"/>
  <c r="AD41" i="7"/>
  <c r="AA41" i="7"/>
  <c r="Y41" i="7"/>
  <c r="W41" i="7"/>
  <c r="S41" i="7"/>
  <c r="Q41" i="7"/>
  <c r="O41" i="7"/>
  <c r="K41" i="7"/>
  <c r="I41" i="7"/>
  <c r="G41" i="7"/>
  <c r="E41" i="7"/>
  <c r="AC41" i="7" s="1"/>
  <c r="AD40" i="7"/>
  <c r="E40" i="7"/>
  <c r="AD39" i="7"/>
  <c r="AA39" i="7"/>
  <c r="W39" i="7"/>
  <c r="S39" i="7"/>
  <c r="O39" i="7"/>
  <c r="K39" i="7"/>
  <c r="G39" i="7"/>
  <c r="E39" i="7"/>
  <c r="AC39" i="7" s="1"/>
  <c r="AD38" i="7"/>
  <c r="AC38" i="7"/>
  <c r="Y38" i="7"/>
  <c r="M38" i="7"/>
  <c r="I38" i="7"/>
  <c r="E38" i="7"/>
  <c r="Q38" i="7" s="1"/>
  <c r="AD37" i="7"/>
  <c r="AA37" i="7"/>
  <c r="Y37" i="7"/>
  <c r="W37" i="7"/>
  <c r="S37" i="7"/>
  <c r="Q37" i="7"/>
  <c r="O37" i="7"/>
  <c r="K37" i="7"/>
  <c r="I37" i="7"/>
  <c r="G37" i="7"/>
  <c r="E37" i="7"/>
  <c r="AC37" i="7" s="1"/>
  <c r="AD36" i="7"/>
  <c r="AC36" i="7"/>
  <c r="Y36" i="7"/>
  <c r="M36" i="7"/>
  <c r="I36" i="7"/>
  <c r="E36" i="7"/>
  <c r="Q36" i="7" s="1"/>
  <c r="AD35" i="7"/>
  <c r="AA35" i="7"/>
  <c r="W35" i="7"/>
  <c r="S35" i="7"/>
  <c r="O35" i="7"/>
  <c r="K35" i="7"/>
  <c r="G35" i="7"/>
  <c r="E35" i="7"/>
  <c r="AC35" i="7" s="1"/>
  <c r="AD34" i="7"/>
  <c r="AC34" i="7"/>
  <c r="Q34" i="7"/>
  <c r="M34" i="7"/>
  <c r="E34" i="7"/>
  <c r="AD33" i="7"/>
  <c r="AA33" i="7"/>
  <c r="Y33" i="7"/>
  <c r="W33" i="7"/>
  <c r="S33" i="7"/>
  <c r="Q33" i="7"/>
  <c r="O33" i="7"/>
  <c r="K33" i="7"/>
  <c r="I33" i="7"/>
  <c r="G33" i="7"/>
  <c r="E33" i="7"/>
  <c r="AC33" i="7" s="1"/>
  <c r="AD32" i="7"/>
  <c r="AC32" i="7"/>
  <c r="Q32" i="7"/>
  <c r="M32" i="7"/>
  <c r="E32" i="7"/>
  <c r="AD31" i="7"/>
  <c r="AA31" i="7"/>
  <c r="W31" i="7"/>
  <c r="S31" i="7"/>
  <c r="O31" i="7"/>
  <c r="K31" i="7"/>
  <c r="G31" i="7"/>
  <c r="E31" i="7"/>
  <c r="AC31" i="7" s="1"/>
  <c r="AD30" i="7"/>
  <c r="Q30" i="7"/>
  <c r="E30" i="7"/>
  <c r="Y30" i="7" s="1"/>
  <c r="AD29" i="7"/>
  <c r="AA29" i="7"/>
  <c r="Y29" i="7"/>
  <c r="W29" i="7"/>
  <c r="S29" i="7"/>
  <c r="Q29" i="7"/>
  <c r="O29" i="7"/>
  <c r="K29" i="7"/>
  <c r="I29" i="7"/>
  <c r="G29" i="7"/>
  <c r="E29" i="7"/>
  <c r="AC29" i="7" s="1"/>
  <c r="AD28" i="7"/>
  <c r="Q28" i="7"/>
  <c r="E28" i="7"/>
  <c r="AD27" i="7"/>
  <c r="AA27" i="7"/>
  <c r="W27" i="7"/>
  <c r="S27" i="7"/>
  <c r="O27" i="7"/>
  <c r="K27" i="7"/>
  <c r="G27" i="7"/>
  <c r="E27" i="7"/>
  <c r="AC27" i="7" s="1"/>
  <c r="AD26" i="7"/>
  <c r="E26" i="7"/>
  <c r="AD25" i="7"/>
  <c r="AA25" i="7"/>
  <c r="Y25" i="7"/>
  <c r="W25" i="7"/>
  <c r="S25" i="7"/>
  <c r="Q25" i="7"/>
  <c r="O25" i="7"/>
  <c r="K25" i="7"/>
  <c r="I25" i="7"/>
  <c r="G25" i="7"/>
  <c r="E25" i="7"/>
  <c r="AC25" i="7" s="1"/>
  <c r="AD24" i="7"/>
  <c r="Y24" i="7"/>
  <c r="U24" i="7"/>
  <c r="I24" i="7"/>
  <c r="G24" i="7"/>
  <c r="E24" i="7"/>
  <c r="AC24" i="7" s="1"/>
  <c r="AD23" i="7"/>
  <c r="E23" i="7"/>
  <c r="U23" i="7" s="1"/>
  <c r="AD22" i="7"/>
  <c r="E22" i="7"/>
  <c r="AD21" i="7"/>
  <c r="AA21" i="7"/>
  <c r="Y21" i="7"/>
  <c r="W21" i="7"/>
  <c r="S21" i="7"/>
  <c r="Q21" i="7"/>
  <c r="O21" i="7"/>
  <c r="K21" i="7"/>
  <c r="I21" i="7"/>
  <c r="G21" i="7"/>
  <c r="E21" i="7"/>
  <c r="AC21" i="7" s="1"/>
  <c r="AD20" i="7"/>
  <c r="E20" i="7"/>
  <c r="U20" i="7" s="1"/>
  <c r="AD19" i="7"/>
  <c r="W19" i="7"/>
  <c r="M19" i="7"/>
  <c r="E19" i="7"/>
  <c r="AD18" i="7"/>
  <c r="Y18" i="7"/>
  <c r="M18" i="7"/>
  <c r="E18" i="7"/>
  <c r="AC18" i="7" s="1"/>
  <c r="AD17" i="7"/>
  <c r="AA17" i="7"/>
  <c r="Y17" i="7"/>
  <c r="W17" i="7"/>
  <c r="S17" i="7"/>
  <c r="Q17" i="7"/>
  <c r="O17" i="7"/>
  <c r="K17" i="7"/>
  <c r="I17" i="7"/>
  <c r="G17" i="7"/>
  <c r="E17" i="7"/>
  <c r="AC17" i="7" s="1"/>
  <c r="AD16" i="7"/>
  <c r="W16" i="7"/>
  <c r="M16" i="7"/>
  <c r="E16" i="7"/>
  <c r="AD15" i="7"/>
  <c r="W15" i="7"/>
  <c r="U15" i="7"/>
  <c r="M15" i="7"/>
  <c r="K15" i="7"/>
  <c r="E15" i="7"/>
  <c r="AD14" i="7"/>
  <c r="Y14" i="7"/>
  <c r="U14" i="7"/>
  <c r="M14" i="7"/>
  <c r="K14" i="7"/>
  <c r="E14" i="7"/>
  <c r="AD13" i="7"/>
  <c r="AA13" i="7"/>
  <c r="Y13" i="7"/>
  <c r="W13" i="7"/>
  <c r="S13" i="7"/>
  <c r="Q13" i="7"/>
  <c r="O13" i="7"/>
  <c r="K13" i="7"/>
  <c r="I13" i="7"/>
  <c r="G13" i="7"/>
  <c r="E13" i="7"/>
  <c r="AC13" i="7" s="1"/>
  <c r="AD12" i="7"/>
  <c r="W12" i="7"/>
  <c r="U12" i="7"/>
  <c r="M12" i="7"/>
  <c r="I12" i="7"/>
  <c r="E12" i="7"/>
  <c r="AD11" i="7"/>
  <c r="AC11" i="7"/>
  <c r="W11" i="7"/>
  <c r="U11" i="7"/>
  <c r="S11" i="7"/>
  <c r="M11" i="7"/>
  <c r="K11" i="7"/>
  <c r="G11" i="7"/>
  <c r="E11" i="7"/>
  <c r="AD10" i="7"/>
  <c r="AC10" i="7"/>
  <c r="Y10" i="7"/>
  <c r="U10" i="7"/>
  <c r="S10" i="7"/>
  <c r="M10" i="7"/>
  <c r="K10" i="7"/>
  <c r="I10" i="7"/>
  <c r="E10" i="7"/>
  <c r="AD9" i="7"/>
  <c r="AA9" i="7"/>
  <c r="Y9" i="7"/>
  <c r="W9" i="7"/>
  <c r="S9" i="7"/>
  <c r="Q9" i="7"/>
  <c r="O9" i="7"/>
  <c r="K9" i="7"/>
  <c r="I9" i="7"/>
  <c r="G9" i="7"/>
  <c r="E9" i="7"/>
  <c r="AC9" i="7" s="1"/>
  <c r="AD8" i="7"/>
  <c r="AD4" i="7" s="1"/>
  <c r="AC8" i="7"/>
  <c r="W8" i="7"/>
  <c r="U8" i="7"/>
  <c r="Q8" i="7"/>
  <c r="M8" i="7"/>
  <c r="I8" i="7"/>
  <c r="G8" i="7"/>
  <c r="E8" i="7"/>
  <c r="AD7" i="7"/>
  <c r="E7" i="7"/>
  <c r="U7" i="7" s="1"/>
  <c r="AD6" i="7"/>
  <c r="E6" i="7"/>
  <c r="AD5" i="7"/>
  <c r="AA5" i="7"/>
  <c r="Y5" i="7"/>
  <c r="W5" i="7"/>
  <c r="S5" i="7"/>
  <c r="Q5" i="7"/>
  <c r="O5" i="7"/>
  <c r="K5" i="7"/>
  <c r="I5" i="7"/>
  <c r="G5" i="7"/>
  <c r="E5" i="7"/>
  <c r="AC5" i="7" s="1"/>
  <c r="AB4" i="7"/>
  <c r="Z4" i="7"/>
  <c r="X4" i="7"/>
  <c r="V4" i="7"/>
  <c r="T4" i="7"/>
  <c r="R4" i="7"/>
  <c r="P4" i="7"/>
  <c r="N4" i="7"/>
  <c r="L4" i="7"/>
  <c r="J4" i="7"/>
  <c r="H4" i="7"/>
  <c r="F4" i="7"/>
  <c r="P94" i="6"/>
  <c r="H94" i="6"/>
  <c r="I94" i="6" s="1"/>
  <c r="Q94" i="6" s="1"/>
  <c r="Q93" i="6"/>
  <c r="H93" i="6"/>
  <c r="I93" i="6" s="1"/>
  <c r="V92" i="6"/>
  <c r="T92" i="6"/>
  <c r="R92" i="6"/>
  <c r="N92" i="6"/>
  <c r="L92" i="6"/>
  <c r="K92" i="6"/>
  <c r="I92" i="6"/>
  <c r="H92" i="6"/>
  <c r="X91" i="6"/>
  <c r="K91" i="6"/>
  <c r="H91" i="6"/>
  <c r="I91" i="6" s="1"/>
  <c r="Y91" i="6" s="1"/>
  <c r="X90" i="6"/>
  <c r="K90" i="6"/>
  <c r="I90" i="6"/>
  <c r="H90" i="6"/>
  <c r="K89" i="6"/>
  <c r="H89" i="6"/>
  <c r="I89" i="6" s="1"/>
  <c r="U88" i="6"/>
  <c r="K88" i="6"/>
  <c r="I88" i="6"/>
  <c r="H88" i="6"/>
  <c r="Y87" i="6"/>
  <c r="X87" i="6"/>
  <c r="K87" i="6"/>
  <c r="H87" i="6"/>
  <c r="I87" i="6" s="1"/>
  <c r="P86" i="6"/>
  <c r="L86" i="6"/>
  <c r="K86" i="6"/>
  <c r="I86" i="6"/>
  <c r="H86" i="6"/>
  <c r="U85" i="6"/>
  <c r="K85" i="6"/>
  <c r="H85" i="6"/>
  <c r="I85" i="6" s="1"/>
  <c r="M85" i="6" s="1"/>
  <c r="G85" i="6"/>
  <c r="Q84" i="6"/>
  <c r="K84" i="6"/>
  <c r="H84" i="6"/>
  <c r="I84" i="6" s="1"/>
  <c r="K83" i="6"/>
  <c r="I83" i="6"/>
  <c r="U83" i="6" s="1"/>
  <c r="H83" i="6"/>
  <c r="K82" i="6"/>
  <c r="U81" i="6"/>
  <c r="K81" i="6"/>
  <c r="H81" i="6"/>
  <c r="I81" i="6" s="1"/>
  <c r="M81" i="6" s="1"/>
  <c r="V80" i="6"/>
  <c r="R80" i="6"/>
  <c r="N80" i="6"/>
  <c r="K80" i="6"/>
  <c r="I80" i="6"/>
  <c r="H80" i="6"/>
  <c r="W79" i="6"/>
  <c r="U79" i="6"/>
  <c r="S79" i="6"/>
  <c r="O79" i="6"/>
  <c r="M79" i="6"/>
  <c r="K79" i="6"/>
  <c r="H79" i="6"/>
  <c r="I79" i="6" s="1"/>
  <c r="K78" i="6"/>
  <c r="I78" i="6"/>
  <c r="K77" i="6"/>
  <c r="I77" i="6"/>
  <c r="N77" i="6" s="1"/>
  <c r="H77" i="6"/>
  <c r="Y76" i="6"/>
  <c r="X76" i="6"/>
  <c r="K76" i="6"/>
  <c r="H76" i="6"/>
  <c r="I76" i="6" s="1"/>
  <c r="G76" i="6"/>
  <c r="K75" i="6"/>
  <c r="H75" i="6"/>
  <c r="I75" i="6" s="1"/>
  <c r="S75" i="6" s="1"/>
  <c r="V74" i="6"/>
  <c r="T74" i="6"/>
  <c r="R74" i="6"/>
  <c r="N74" i="6"/>
  <c r="L74" i="6"/>
  <c r="L70" i="6" s="1"/>
  <c r="L66" i="6" s="1"/>
  <c r="K74" i="6"/>
  <c r="I74" i="6"/>
  <c r="H74" i="6"/>
  <c r="X73" i="6"/>
  <c r="K73" i="6"/>
  <c r="H73" i="6"/>
  <c r="G73" i="6"/>
  <c r="Y72" i="6"/>
  <c r="X72" i="6"/>
  <c r="K72" i="6"/>
  <c r="H72" i="6"/>
  <c r="I72" i="6" s="1"/>
  <c r="G72" i="6"/>
  <c r="W71" i="6"/>
  <c r="U71" i="6"/>
  <c r="S71" i="6"/>
  <c r="O71" i="6"/>
  <c r="M71" i="6"/>
  <c r="K71" i="6"/>
  <c r="I71" i="6"/>
  <c r="H71" i="6"/>
  <c r="K70" i="6"/>
  <c r="G70" i="6"/>
  <c r="Y69" i="6"/>
  <c r="X69" i="6"/>
  <c r="K69" i="6"/>
  <c r="H69" i="6"/>
  <c r="Y68" i="6"/>
  <c r="X68" i="6"/>
  <c r="K68" i="6"/>
  <c r="H68" i="6"/>
  <c r="P67" i="6"/>
  <c r="M67" i="6"/>
  <c r="K67" i="6"/>
  <c r="H67" i="6"/>
  <c r="K66" i="6"/>
  <c r="H66" i="6"/>
  <c r="G66" i="6"/>
  <c r="H65" i="6"/>
  <c r="I65" i="6" s="1"/>
  <c r="I64" i="6"/>
  <c r="H64" i="6"/>
  <c r="H63" i="6"/>
  <c r="I63" i="6" s="1"/>
  <c r="I62" i="6"/>
  <c r="H62" i="6"/>
  <c r="H61" i="6"/>
  <c r="I61" i="6" s="1"/>
  <c r="I60" i="6"/>
  <c r="H60" i="6"/>
  <c r="H59" i="6"/>
  <c r="I59" i="6" s="1"/>
  <c r="X58" i="6"/>
  <c r="H58" i="6"/>
  <c r="I58" i="6" s="1"/>
  <c r="Y58" i="6" s="1"/>
  <c r="X57" i="6"/>
  <c r="H57" i="6"/>
  <c r="I57" i="6" s="1"/>
  <c r="Y57" i="6" s="1"/>
  <c r="X56" i="6"/>
  <c r="H56" i="6"/>
  <c r="I56" i="6" s="1"/>
  <c r="Y56" i="6" s="1"/>
  <c r="I55" i="6"/>
  <c r="H55" i="6"/>
  <c r="H54" i="6"/>
  <c r="I54" i="6" s="1"/>
  <c r="I53" i="6"/>
  <c r="H53" i="6"/>
  <c r="H52" i="6"/>
  <c r="I52" i="6" s="1"/>
  <c r="I51" i="6"/>
  <c r="H51" i="6"/>
  <c r="H50" i="6"/>
  <c r="I50" i="6" s="1"/>
  <c r="I49" i="6"/>
  <c r="H49" i="6"/>
  <c r="H48" i="6"/>
  <c r="I48" i="6" s="1"/>
  <c r="H47" i="6"/>
  <c r="I47" i="6" s="1"/>
  <c r="I46" i="6"/>
  <c r="H46" i="6"/>
  <c r="Y45" i="6"/>
  <c r="H45" i="6"/>
  <c r="I45" i="6" s="1"/>
  <c r="N45" i="6" s="1"/>
  <c r="X45" i="6" s="1"/>
  <c r="I44" i="6"/>
  <c r="H44" i="6"/>
  <c r="Y43" i="6"/>
  <c r="H43" i="6"/>
  <c r="I43" i="6" s="1"/>
  <c r="T43" i="6" s="1"/>
  <c r="X43" i="6" s="1"/>
  <c r="I42" i="6"/>
  <c r="H42" i="6"/>
  <c r="Y41" i="6"/>
  <c r="H41" i="6"/>
  <c r="I41" i="6" s="1"/>
  <c r="T41" i="6" s="1"/>
  <c r="X41" i="6" s="1"/>
  <c r="I40" i="6"/>
  <c r="H40" i="6"/>
  <c r="Y39" i="6"/>
  <c r="H39" i="6"/>
  <c r="I39" i="6" s="1"/>
  <c r="T39" i="6" s="1"/>
  <c r="X39" i="6" s="1"/>
  <c r="I38" i="6"/>
  <c r="H38" i="6"/>
  <c r="Y37" i="6"/>
  <c r="H37" i="6"/>
  <c r="I37" i="6" s="1"/>
  <c r="T37" i="6" s="1"/>
  <c r="X37" i="6" s="1"/>
  <c r="I36" i="6"/>
  <c r="H36" i="6"/>
  <c r="Y35" i="6"/>
  <c r="H35" i="6"/>
  <c r="I35" i="6" s="1"/>
  <c r="T35" i="6" s="1"/>
  <c r="X35" i="6" s="1"/>
  <c r="I34" i="6"/>
  <c r="H34" i="6"/>
  <c r="Y33" i="6"/>
  <c r="H33" i="6"/>
  <c r="I33" i="6" s="1"/>
  <c r="T33" i="6" s="1"/>
  <c r="X33" i="6" s="1"/>
  <c r="I32" i="6"/>
  <c r="H32" i="6"/>
  <c r="H31" i="6"/>
  <c r="I31" i="6" s="1"/>
  <c r="T31" i="6" s="1"/>
  <c r="X30" i="6"/>
  <c r="Y30" i="6" s="1"/>
  <c r="I29" i="6"/>
  <c r="H29" i="6"/>
  <c r="L28" i="6"/>
  <c r="H28" i="6"/>
  <c r="I28" i="6" s="1"/>
  <c r="I27" i="6"/>
  <c r="H27" i="6"/>
  <c r="N26" i="6"/>
  <c r="H26" i="6"/>
  <c r="I26" i="6" s="1"/>
  <c r="I25" i="6"/>
  <c r="H25" i="6"/>
  <c r="W24" i="6"/>
  <c r="O24" i="6"/>
  <c r="I23" i="6"/>
  <c r="H23" i="6"/>
  <c r="Y22" i="6"/>
  <c r="H22" i="6"/>
  <c r="I22" i="6" s="1"/>
  <c r="N22" i="6" s="1"/>
  <c r="X22" i="6" s="1"/>
  <c r="I21" i="6"/>
  <c r="H21" i="6"/>
  <c r="Y20" i="6"/>
  <c r="X20" i="6"/>
  <c r="I20" i="6"/>
  <c r="H20" i="6"/>
  <c r="Y19" i="6"/>
  <c r="X19" i="6"/>
  <c r="I19" i="6"/>
  <c r="H19" i="6"/>
  <c r="Y18" i="6"/>
  <c r="X18" i="6"/>
  <c r="I18" i="6"/>
  <c r="H18" i="6"/>
  <c r="W17" i="6"/>
  <c r="V17" i="6"/>
  <c r="U17" i="6"/>
  <c r="T17" i="6"/>
  <c r="S17" i="6"/>
  <c r="R17" i="6"/>
  <c r="Q17" i="6"/>
  <c r="P17" i="6"/>
  <c r="O17" i="6"/>
  <c r="M17" i="6"/>
  <c r="L17" i="6"/>
  <c r="I17" i="6"/>
  <c r="I16" i="6"/>
  <c r="H16" i="6"/>
  <c r="W15" i="6"/>
  <c r="V15" i="6"/>
  <c r="U15" i="6"/>
  <c r="T15" i="6"/>
  <c r="S15" i="6"/>
  <c r="R15" i="6"/>
  <c r="P15" i="6"/>
  <c r="O15" i="6"/>
  <c r="N15" i="6"/>
  <c r="M15" i="6"/>
  <c r="L15" i="6"/>
  <c r="T14" i="6"/>
  <c r="I14" i="6"/>
  <c r="H14" i="6"/>
  <c r="Y13" i="6"/>
  <c r="H13" i="6"/>
  <c r="I13" i="6" s="1"/>
  <c r="M13" i="6" s="1"/>
  <c r="X13" i="6" s="1"/>
  <c r="V12" i="6"/>
  <c r="R12" i="6"/>
  <c r="N12" i="6"/>
  <c r="H12" i="6"/>
  <c r="I12" i="6" s="1"/>
  <c r="I11" i="6"/>
  <c r="H11" i="6"/>
  <c r="U10" i="6"/>
  <c r="Q10" i="6"/>
  <c r="M10" i="6"/>
  <c r="I10" i="6"/>
  <c r="W10" i="6" s="1"/>
  <c r="H10" i="6"/>
  <c r="W9" i="6"/>
  <c r="I9" i="6"/>
  <c r="Q9" i="6" s="1"/>
  <c r="H9" i="6"/>
  <c r="H8" i="6"/>
  <c r="I8" i="6" s="1"/>
  <c r="H7" i="6"/>
  <c r="I7" i="6" s="1"/>
  <c r="R7" i="6" s="1"/>
  <c r="H6" i="6"/>
  <c r="I6" i="6" s="1"/>
  <c r="V33" i="5"/>
  <c r="AK33" i="5" s="1"/>
  <c r="T33" i="5"/>
  <c r="AI33" i="5" s="1"/>
  <c r="R33" i="5"/>
  <c r="AG33" i="5" s="1"/>
  <c r="P33" i="5"/>
  <c r="AE33" i="5" s="1"/>
  <c r="N33" i="5"/>
  <c r="AC33" i="5" s="1"/>
  <c r="L33" i="5"/>
  <c r="AA33" i="5" s="1"/>
  <c r="AK32" i="5"/>
  <c r="AI32" i="5"/>
  <c r="AG32" i="5"/>
  <c r="AE32" i="5"/>
  <c r="AC32" i="5"/>
  <c r="AA32" i="5"/>
  <c r="V32" i="5"/>
  <c r="U32" i="5"/>
  <c r="T32" i="5"/>
  <c r="S32" i="5"/>
  <c r="R32" i="5"/>
  <c r="Q32" i="5"/>
  <c r="P32" i="5"/>
  <c r="O32" i="5"/>
  <c r="N32" i="5"/>
  <c r="M32" i="5"/>
  <c r="L32" i="5"/>
  <c r="K32" i="5"/>
  <c r="K33" i="5" s="1"/>
  <c r="E32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AL31" i="5" s="1"/>
  <c r="AM31" i="5" s="1"/>
  <c r="W31" i="5"/>
  <c r="X31" i="5" s="1"/>
  <c r="G31" i="5"/>
  <c r="H31" i="5" s="1"/>
  <c r="AK30" i="5"/>
  <c r="AJ30" i="5"/>
  <c r="AI30" i="5"/>
  <c r="AH30" i="5"/>
  <c r="AG30" i="5"/>
  <c r="AF30" i="5"/>
  <c r="AE30" i="5"/>
  <c r="AD30" i="5"/>
  <c r="AC30" i="5"/>
  <c r="AB30" i="5"/>
  <c r="AA30" i="5"/>
  <c r="Z30" i="5"/>
  <c r="AL30" i="5" s="1"/>
  <c r="AM30" i="5" s="1"/>
  <c r="W30" i="5"/>
  <c r="G30" i="5"/>
  <c r="H30" i="5" s="1"/>
  <c r="AK29" i="5"/>
  <c r="AJ29" i="5"/>
  <c r="AI29" i="5"/>
  <c r="AH29" i="5"/>
  <c r="AG29" i="5"/>
  <c r="AF29" i="5"/>
  <c r="AE29" i="5"/>
  <c r="AD29" i="5"/>
  <c r="AC29" i="5"/>
  <c r="AB29" i="5"/>
  <c r="AA29" i="5"/>
  <c r="Z29" i="5"/>
  <c r="AL29" i="5" s="1"/>
  <c r="AM29" i="5" s="1"/>
  <c r="W29" i="5"/>
  <c r="X29" i="5" s="1"/>
  <c r="G29" i="5"/>
  <c r="H29" i="5" s="1"/>
  <c r="AK28" i="5"/>
  <c r="AJ28" i="5"/>
  <c r="AI28" i="5"/>
  <c r="AH28" i="5"/>
  <c r="AG28" i="5"/>
  <c r="AF28" i="5"/>
  <c r="AE28" i="5"/>
  <c r="AD28" i="5"/>
  <c r="AC28" i="5"/>
  <c r="AB28" i="5"/>
  <c r="AA28" i="5"/>
  <c r="Z28" i="5"/>
  <c r="AL28" i="5" s="1"/>
  <c r="AM28" i="5" s="1"/>
  <c r="W28" i="5"/>
  <c r="G28" i="5"/>
  <c r="H28" i="5" s="1"/>
  <c r="AK27" i="5"/>
  <c r="AJ27" i="5"/>
  <c r="AI27" i="5"/>
  <c r="AH27" i="5"/>
  <c r="AG27" i="5"/>
  <c r="AF27" i="5"/>
  <c r="AE27" i="5"/>
  <c r="AD27" i="5"/>
  <c r="AC27" i="5"/>
  <c r="AB27" i="5"/>
  <c r="AA27" i="5"/>
  <c r="Z27" i="5"/>
  <c r="AL27" i="5" s="1"/>
  <c r="AM27" i="5" s="1"/>
  <c r="W27" i="5"/>
  <c r="X27" i="5" s="1"/>
  <c r="G27" i="5"/>
  <c r="H27" i="5" s="1"/>
  <c r="AK26" i="5"/>
  <c r="AJ26" i="5"/>
  <c r="AI26" i="5"/>
  <c r="AH26" i="5"/>
  <c r="AG26" i="5"/>
  <c r="AF26" i="5"/>
  <c r="AE26" i="5"/>
  <c r="AD26" i="5"/>
  <c r="AC26" i="5"/>
  <c r="AB26" i="5"/>
  <c r="AA26" i="5"/>
  <c r="Z26" i="5"/>
  <c r="W26" i="5"/>
  <c r="X26" i="5" s="1"/>
  <c r="AK25" i="5"/>
  <c r="AJ25" i="5"/>
  <c r="AI25" i="5"/>
  <c r="AH25" i="5"/>
  <c r="AG25" i="5"/>
  <c r="AF25" i="5"/>
  <c r="AE25" i="5"/>
  <c r="AD25" i="5"/>
  <c r="AC25" i="5"/>
  <c r="AB25" i="5"/>
  <c r="AA25" i="5"/>
  <c r="Z25" i="5"/>
  <c r="AL25" i="5" s="1"/>
  <c r="AM25" i="5" s="1"/>
  <c r="W25" i="5"/>
  <c r="E25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AL24" i="5" s="1"/>
  <c r="AM24" i="5" s="1"/>
  <c r="W24" i="5"/>
  <c r="X24" i="5" s="1"/>
  <c r="G24" i="5"/>
  <c r="H24" i="5" s="1"/>
  <c r="W23" i="5"/>
  <c r="X23" i="5" s="1"/>
  <c r="G23" i="5"/>
  <c r="H23" i="5" s="1"/>
  <c r="W22" i="5"/>
  <c r="X22" i="5" s="1"/>
  <c r="G22" i="5"/>
  <c r="H22" i="5" s="1"/>
  <c r="W21" i="5"/>
  <c r="X21" i="5" s="1"/>
  <c r="G21" i="5"/>
  <c r="H21" i="5" s="1"/>
  <c r="W20" i="5"/>
  <c r="X20" i="5" s="1"/>
  <c r="G20" i="5"/>
  <c r="H20" i="5" s="1"/>
  <c r="W19" i="5"/>
  <c r="X19" i="5" s="1"/>
  <c r="G19" i="5"/>
  <c r="H19" i="5" s="1"/>
  <c r="G18" i="5"/>
  <c r="H18" i="5" s="1"/>
  <c r="W17" i="5"/>
  <c r="G17" i="5"/>
  <c r="H17" i="5" s="1"/>
  <c r="F17" i="5"/>
  <c r="W16" i="5"/>
  <c r="H16" i="5"/>
  <c r="X16" i="5" s="1"/>
  <c r="G16" i="5"/>
  <c r="W15" i="5"/>
  <c r="H15" i="5"/>
  <c r="X15" i="5" s="1"/>
  <c r="G15" i="5"/>
  <c r="W14" i="5"/>
  <c r="H14" i="5"/>
  <c r="X14" i="5" s="1"/>
  <c r="G14" i="5"/>
  <c r="W13" i="5"/>
  <c r="H13" i="5"/>
  <c r="X13" i="5" s="1"/>
  <c r="G13" i="5"/>
  <c r="W12" i="5"/>
  <c r="H12" i="5"/>
  <c r="X12" i="5" s="1"/>
  <c r="G12" i="5"/>
  <c r="W11" i="5"/>
  <c r="H11" i="5"/>
  <c r="X11" i="5" s="1"/>
  <c r="G11" i="5"/>
  <c r="W10" i="5"/>
  <c r="H10" i="5"/>
  <c r="X10" i="5" s="1"/>
  <c r="G10" i="5"/>
  <c r="W9" i="5"/>
  <c r="H9" i="5"/>
  <c r="X9" i="5" s="1"/>
  <c r="G9" i="5"/>
  <c r="W8" i="5"/>
  <c r="H8" i="5"/>
  <c r="X8" i="5" s="1"/>
  <c r="G8" i="5"/>
  <c r="W7" i="5"/>
  <c r="H7" i="5"/>
  <c r="X7" i="5" s="1"/>
  <c r="G7" i="5"/>
  <c r="W6" i="5"/>
  <c r="H6" i="5"/>
  <c r="X6" i="5" s="1"/>
  <c r="G6" i="5"/>
  <c r="W5" i="5"/>
  <c r="H5" i="5"/>
  <c r="H25" i="5" s="1"/>
  <c r="G5" i="5"/>
  <c r="AA61" i="4"/>
  <c r="AA60" i="4"/>
  <c r="X59" i="4"/>
  <c r="G59" i="4"/>
  <c r="H59" i="4" s="1"/>
  <c r="T58" i="4"/>
  <c r="O58" i="4"/>
  <c r="K58" i="4"/>
  <c r="G58" i="4"/>
  <c r="H58" i="4" s="1"/>
  <c r="V58" i="4" s="1"/>
  <c r="X57" i="4"/>
  <c r="Y57" i="4" s="1"/>
  <c r="G57" i="4"/>
  <c r="H57" i="4" s="1"/>
  <c r="X56" i="4"/>
  <c r="Y56" i="4" s="1"/>
  <c r="G56" i="4"/>
  <c r="H56" i="4" s="1"/>
  <c r="X55" i="4"/>
  <c r="Y55" i="4" s="1"/>
  <c r="G55" i="4"/>
  <c r="H55" i="4" s="1"/>
  <c r="X54" i="4"/>
  <c r="Y54" i="4" s="1"/>
  <c r="G54" i="4"/>
  <c r="H54" i="4" s="1"/>
  <c r="X53" i="4"/>
  <c r="Y53" i="4" s="1"/>
  <c r="G53" i="4"/>
  <c r="H53" i="4" s="1"/>
  <c r="T52" i="4"/>
  <c r="O52" i="4"/>
  <c r="K52" i="4"/>
  <c r="G52" i="4"/>
  <c r="H52" i="4" s="1"/>
  <c r="X51" i="4"/>
  <c r="Y51" i="4" s="1"/>
  <c r="G51" i="4"/>
  <c r="H51" i="4" s="1"/>
  <c r="X50" i="4"/>
  <c r="Y50" i="4" s="1"/>
  <c r="G50" i="4"/>
  <c r="H50" i="4" s="1"/>
  <c r="X49" i="4"/>
  <c r="Y49" i="4" s="1"/>
  <c r="G49" i="4"/>
  <c r="H49" i="4" s="1"/>
  <c r="X48" i="4"/>
  <c r="Y48" i="4" s="1"/>
  <c r="G48" i="4"/>
  <c r="H48" i="4" s="1"/>
  <c r="X47" i="4"/>
  <c r="Y47" i="4" s="1"/>
  <c r="G47" i="4"/>
  <c r="H47" i="4" s="1"/>
  <c r="X46" i="4"/>
  <c r="Y46" i="4" s="1"/>
  <c r="G46" i="4"/>
  <c r="H46" i="4" s="1"/>
  <c r="H45" i="4"/>
  <c r="G45" i="4"/>
  <c r="R44" i="4"/>
  <c r="G44" i="4"/>
  <c r="H44" i="4" s="1"/>
  <c r="V43" i="4"/>
  <c r="M43" i="4"/>
  <c r="G43" i="4"/>
  <c r="H43" i="4" s="1"/>
  <c r="U42" i="4"/>
  <c r="H42" i="4"/>
  <c r="G42" i="4"/>
  <c r="W41" i="4"/>
  <c r="U41" i="4"/>
  <c r="P41" i="4"/>
  <c r="N41" i="4"/>
  <c r="L41" i="4"/>
  <c r="H41" i="4"/>
  <c r="G41" i="4"/>
  <c r="P40" i="4"/>
  <c r="X40" i="4" s="1"/>
  <c r="Y40" i="4" s="1"/>
  <c r="G40" i="4"/>
  <c r="H40" i="4" s="1"/>
  <c r="X39" i="4"/>
  <c r="Y39" i="4" s="1"/>
  <c r="H39" i="4"/>
  <c r="M39" i="4" s="1"/>
  <c r="G39" i="4"/>
  <c r="O38" i="4"/>
  <c r="X38" i="4" s="1"/>
  <c r="Y38" i="4" s="1"/>
  <c r="G38" i="4"/>
  <c r="H38" i="4" s="1"/>
  <c r="X37" i="4"/>
  <c r="Y37" i="4" s="1"/>
  <c r="G37" i="4"/>
  <c r="H37" i="4" s="1"/>
  <c r="T36" i="4"/>
  <c r="M36" i="4"/>
  <c r="G36" i="4"/>
  <c r="H36" i="4" s="1"/>
  <c r="T35" i="4"/>
  <c r="O35" i="4"/>
  <c r="K35" i="4"/>
  <c r="G35" i="4"/>
  <c r="H35" i="4" s="1"/>
  <c r="V35" i="4" s="1"/>
  <c r="M34" i="4"/>
  <c r="G34" i="4"/>
  <c r="H34" i="4" s="1"/>
  <c r="T34" i="4" s="1"/>
  <c r="T33" i="4"/>
  <c r="O33" i="4"/>
  <c r="K33" i="4"/>
  <c r="G33" i="4"/>
  <c r="H33" i="4" s="1"/>
  <c r="V33" i="4" s="1"/>
  <c r="T32" i="4"/>
  <c r="O32" i="4"/>
  <c r="K32" i="4"/>
  <c r="G32" i="4"/>
  <c r="H32" i="4" s="1"/>
  <c r="V32" i="4" s="1"/>
  <c r="T31" i="4"/>
  <c r="O31" i="4"/>
  <c r="K31" i="4"/>
  <c r="G31" i="4"/>
  <c r="H31" i="4" s="1"/>
  <c r="V31" i="4" s="1"/>
  <c r="W29" i="4"/>
  <c r="V29" i="4"/>
  <c r="U29" i="4"/>
  <c r="T29" i="4"/>
  <c r="S29" i="4"/>
  <c r="R29" i="4"/>
  <c r="P29" i="4"/>
  <c r="O29" i="4"/>
  <c r="N29" i="4"/>
  <c r="M29" i="4"/>
  <c r="L29" i="4"/>
  <c r="K29" i="4"/>
  <c r="Y28" i="4"/>
  <c r="X27" i="4"/>
  <c r="Y27" i="4" s="1"/>
  <c r="G27" i="4"/>
  <c r="H27" i="4" s="1"/>
  <c r="X26" i="4"/>
  <c r="Y26" i="4" s="1"/>
  <c r="G26" i="4"/>
  <c r="H26" i="4" s="1"/>
  <c r="X25" i="4"/>
  <c r="Y25" i="4" s="1"/>
  <c r="G25" i="4"/>
  <c r="H25" i="4" s="1"/>
  <c r="X24" i="4"/>
  <c r="Y24" i="4" s="1"/>
  <c r="G24" i="4"/>
  <c r="H24" i="4" s="1"/>
  <c r="X23" i="4"/>
  <c r="Y23" i="4" s="1"/>
  <c r="G23" i="4"/>
  <c r="H23" i="4" s="1"/>
  <c r="X22" i="4"/>
  <c r="Y22" i="4" s="1"/>
  <c r="G22" i="4"/>
  <c r="H22" i="4" s="1"/>
  <c r="X21" i="4"/>
  <c r="Y21" i="4" s="1"/>
  <c r="G21" i="4"/>
  <c r="H21" i="4" s="1"/>
  <c r="X20" i="4"/>
  <c r="Y20" i="4" s="1"/>
  <c r="G20" i="4"/>
  <c r="H20" i="4" s="1"/>
  <c r="X19" i="4"/>
  <c r="Y19" i="4" s="1"/>
  <c r="G19" i="4"/>
  <c r="H19" i="4" s="1"/>
  <c r="H29" i="4" s="1"/>
  <c r="Y17" i="4"/>
  <c r="X16" i="4"/>
  <c r="Y16" i="4" s="1"/>
  <c r="H16" i="4"/>
  <c r="M16" i="4" s="1"/>
  <c r="G16" i="4"/>
  <c r="M15" i="4"/>
  <c r="X15" i="4" s="1"/>
  <c r="Y15" i="4" s="1"/>
  <c r="G15" i="4"/>
  <c r="H15" i="4" s="1"/>
  <c r="U14" i="4"/>
  <c r="O14" i="4"/>
  <c r="K14" i="4"/>
  <c r="G14" i="4"/>
  <c r="H14" i="4" s="1"/>
  <c r="T13" i="4"/>
  <c r="O13" i="4"/>
  <c r="K13" i="4"/>
  <c r="G13" i="4"/>
  <c r="H13" i="4" s="1"/>
  <c r="T12" i="4"/>
  <c r="O12" i="4"/>
  <c r="K12" i="4"/>
  <c r="G12" i="4"/>
  <c r="H12" i="4" s="1"/>
  <c r="M11" i="4"/>
  <c r="G11" i="4"/>
  <c r="H11" i="4" s="1"/>
  <c r="O10" i="4"/>
  <c r="H10" i="4"/>
  <c r="G10" i="4"/>
  <c r="U9" i="4"/>
  <c r="P9" i="4"/>
  <c r="L9" i="4"/>
  <c r="H9" i="4"/>
  <c r="G9" i="4"/>
  <c r="S8" i="4"/>
  <c r="H8" i="4"/>
  <c r="W8" i="4" s="1"/>
  <c r="G8" i="4"/>
  <c r="W7" i="4"/>
  <c r="U7" i="4"/>
  <c r="P7" i="4"/>
  <c r="N7" i="4"/>
  <c r="L7" i="4"/>
  <c r="H7" i="4"/>
  <c r="G7" i="4"/>
  <c r="W6" i="4"/>
  <c r="N6" i="4"/>
  <c r="H6" i="4"/>
  <c r="G6" i="4"/>
  <c r="P2" i="4"/>
  <c r="AD27" i="3"/>
  <c r="AC26" i="3" s="1"/>
  <c r="AB26" i="3"/>
  <c r="AA26" i="3"/>
  <c r="Z26" i="3"/>
  <c r="X26" i="3"/>
  <c r="V26" i="3"/>
  <c r="U26" i="3"/>
  <c r="S26" i="3"/>
  <c r="R26" i="3"/>
  <c r="Q26" i="3"/>
  <c r="AC20" i="3"/>
  <c r="AA20" i="3"/>
  <c r="R20" i="3"/>
  <c r="AA19" i="3"/>
  <c r="V19" i="3"/>
  <c r="R19" i="3"/>
  <c r="AC17" i="3"/>
  <c r="AC13" i="3"/>
  <c r="AA13" i="3"/>
  <c r="V13" i="3"/>
  <c r="R13" i="3"/>
  <c r="AB12" i="3"/>
  <c r="AA12" i="3"/>
  <c r="Z12" i="3"/>
  <c r="V12" i="3"/>
  <c r="S12" i="3"/>
  <c r="R12" i="3"/>
  <c r="Q12" i="3"/>
  <c r="AA11" i="3"/>
  <c r="Z11" i="3"/>
  <c r="Z19" i="3" s="1"/>
  <c r="V11" i="3"/>
  <c r="U11" i="3"/>
  <c r="U19" i="3" s="1"/>
  <c r="S11" i="3"/>
  <c r="S19" i="3" s="1"/>
  <c r="R11" i="3"/>
  <c r="Z10" i="3"/>
  <c r="U10" i="3"/>
  <c r="Q10" i="3"/>
  <c r="J10" i="3"/>
  <c r="S21" i="3" s="1"/>
  <c r="I10" i="3"/>
  <c r="H10" i="3"/>
  <c r="AC9" i="3"/>
  <c r="AA9" i="3"/>
  <c r="V9" i="3"/>
  <c r="R9" i="3"/>
  <c r="I9" i="3"/>
  <c r="J9" i="3" s="1"/>
  <c r="H9" i="3"/>
  <c r="K8" i="3"/>
  <c r="I8" i="3"/>
  <c r="J8" i="3" s="1"/>
  <c r="H8" i="3"/>
  <c r="H7" i="3"/>
  <c r="F7" i="3"/>
  <c r="Q5" i="3"/>
  <c r="K9" i="3" s="1"/>
  <c r="J5" i="3"/>
  <c r="I5" i="3"/>
  <c r="H5" i="3"/>
  <c r="G427" i="1"/>
  <c r="H427" i="1" s="1"/>
  <c r="G426" i="1"/>
  <c r="H426" i="1" s="1"/>
  <c r="G425" i="1"/>
  <c r="H425" i="1" s="1"/>
  <c r="G424" i="1"/>
  <c r="H424" i="1" s="1"/>
  <c r="G423" i="1"/>
  <c r="H423" i="1" s="1"/>
  <c r="G422" i="1"/>
  <c r="H422" i="1" s="1"/>
  <c r="G421" i="1"/>
  <c r="H421" i="1" s="1"/>
  <c r="G420" i="1"/>
  <c r="H420" i="1" s="1"/>
  <c r="G419" i="1"/>
  <c r="H419" i="1" s="1"/>
  <c r="H428" i="1" s="1"/>
  <c r="G416" i="1"/>
  <c r="H416" i="1" s="1"/>
  <c r="F416" i="1"/>
  <c r="H415" i="1"/>
  <c r="F415" i="1"/>
  <c r="G415" i="1" s="1"/>
  <c r="G414" i="1"/>
  <c r="H414" i="1" s="1"/>
  <c r="F414" i="1"/>
  <c r="H413" i="1"/>
  <c r="F413" i="1"/>
  <c r="G413" i="1" s="1"/>
  <c r="G412" i="1"/>
  <c r="H412" i="1" s="1"/>
  <c r="F412" i="1"/>
  <c r="H411" i="1"/>
  <c r="F411" i="1"/>
  <c r="G411" i="1" s="1"/>
  <c r="G410" i="1"/>
  <c r="H410" i="1" s="1"/>
  <c r="F410" i="1"/>
  <c r="H409" i="1"/>
  <c r="F409" i="1"/>
  <c r="G409" i="1" s="1"/>
  <c r="G408" i="1"/>
  <c r="H408" i="1" s="1"/>
  <c r="F408" i="1"/>
  <c r="H407" i="1"/>
  <c r="F407" i="1"/>
  <c r="G407" i="1" s="1"/>
  <c r="G406" i="1"/>
  <c r="H406" i="1" s="1"/>
  <c r="F406" i="1"/>
  <c r="H405" i="1"/>
  <c r="F405" i="1"/>
  <c r="G405" i="1" s="1"/>
  <c r="G404" i="1"/>
  <c r="H404" i="1" s="1"/>
  <c r="F404" i="1"/>
  <c r="H403" i="1"/>
  <c r="F403" i="1"/>
  <c r="G403" i="1" s="1"/>
  <c r="G402" i="1"/>
  <c r="H402" i="1" s="1"/>
  <c r="F402" i="1"/>
  <c r="H401" i="1"/>
  <c r="F401" i="1"/>
  <c r="G401" i="1" s="1"/>
  <c r="G400" i="1"/>
  <c r="H400" i="1" s="1"/>
  <c r="F400" i="1"/>
  <c r="H399" i="1"/>
  <c r="F399" i="1"/>
  <c r="G399" i="1" s="1"/>
  <c r="G398" i="1"/>
  <c r="H398" i="1" s="1"/>
  <c r="F398" i="1"/>
  <c r="H397" i="1"/>
  <c r="F397" i="1"/>
  <c r="G397" i="1" s="1"/>
  <c r="G396" i="1"/>
  <c r="H396" i="1" s="1"/>
  <c r="F396" i="1"/>
  <c r="H395" i="1"/>
  <c r="F395" i="1"/>
  <c r="G395" i="1" s="1"/>
  <c r="G394" i="1"/>
  <c r="H394" i="1" s="1"/>
  <c r="F394" i="1"/>
  <c r="H393" i="1"/>
  <c r="F393" i="1"/>
  <c r="G393" i="1" s="1"/>
  <c r="G392" i="1"/>
  <c r="H392" i="1" s="1"/>
  <c r="F392" i="1"/>
  <c r="H391" i="1"/>
  <c r="F391" i="1"/>
  <c r="G391" i="1" s="1"/>
  <c r="G390" i="1"/>
  <c r="H390" i="1" s="1"/>
  <c r="F390" i="1"/>
  <c r="H389" i="1"/>
  <c r="F389" i="1"/>
  <c r="G389" i="1" s="1"/>
  <c r="G388" i="1"/>
  <c r="H388" i="1" s="1"/>
  <c r="F388" i="1"/>
  <c r="H387" i="1"/>
  <c r="F387" i="1"/>
  <c r="G387" i="1" s="1"/>
  <c r="G386" i="1"/>
  <c r="H386" i="1" s="1"/>
  <c r="F386" i="1"/>
  <c r="H385" i="1"/>
  <c r="F385" i="1"/>
  <c r="G385" i="1" s="1"/>
  <c r="G384" i="1"/>
  <c r="H384" i="1" s="1"/>
  <c r="F384" i="1"/>
  <c r="H383" i="1"/>
  <c r="F383" i="1"/>
  <c r="G383" i="1" s="1"/>
  <c r="G382" i="1"/>
  <c r="H382" i="1" s="1"/>
  <c r="F382" i="1"/>
  <c r="H381" i="1"/>
  <c r="F381" i="1"/>
  <c r="G381" i="1" s="1"/>
  <c r="G380" i="1"/>
  <c r="H380" i="1" s="1"/>
  <c r="F380" i="1"/>
  <c r="H379" i="1"/>
  <c r="F379" i="1"/>
  <c r="G379" i="1" s="1"/>
  <c r="G378" i="1"/>
  <c r="H378" i="1" s="1"/>
  <c r="F378" i="1"/>
  <c r="H377" i="1"/>
  <c r="F377" i="1"/>
  <c r="G377" i="1" s="1"/>
  <c r="G376" i="1"/>
  <c r="H376" i="1" s="1"/>
  <c r="F376" i="1"/>
  <c r="H375" i="1"/>
  <c r="F375" i="1"/>
  <c r="G375" i="1" s="1"/>
  <c r="G374" i="1"/>
  <c r="H374" i="1" s="1"/>
  <c r="F374" i="1"/>
  <c r="H373" i="1"/>
  <c r="F373" i="1"/>
  <c r="G373" i="1" s="1"/>
  <c r="G372" i="1"/>
  <c r="H372" i="1" s="1"/>
  <c r="F372" i="1"/>
  <c r="H371" i="1"/>
  <c r="F371" i="1"/>
  <c r="G371" i="1" s="1"/>
  <c r="G370" i="1"/>
  <c r="H370" i="1" s="1"/>
  <c r="F370" i="1"/>
  <c r="H369" i="1"/>
  <c r="F369" i="1"/>
  <c r="G369" i="1" s="1"/>
  <c r="G368" i="1"/>
  <c r="H368" i="1" s="1"/>
  <c r="F368" i="1"/>
  <c r="H367" i="1"/>
  <c r="F367" i="1"/>
  <c r="G367" i="1" s="1"/>
  <c r="G366" i="1"/>
  <c r="H366" i="1" s="1"/>
  <c r="F366" i="1"/>
  <c r="H365" i="1"/>
  <c r="F365" i="1"/>
  <c r="G365" i="1" s="1"/>
  <c r="G364" i="1"/>
  <c r="H364" i="1" s="1"/>
  <c r="F364" i="1"/>
  <c r="H363" i="1"/>
  <c r="F363" i="1"/>
  <c r="G363" i="1" s="1"/>
  <c r="G362" i="1"/>
  <c r="H362" i="1" s="1"/>
  <c r="F362" i="1"/>
  <c r="H361" i="1"/>
  <c r="F361" i="1"/>
  <c r="G361" i="1" s="1"/>
  <c r="G360" i="1"/>
  <c r="H360" i="1" s="1"/>
  <c r="F360" i="1"/>
  <c r="H359" i="1"/>
  <c r="F359" i="1"/>
  <c r="G359" i="1" s="1"/>
  <c r="G358" i="1"/>
  <c r="H358" i="1" s="1"/>
  <c r="F358" i="1"/>
  <c r="H357" i="1"/>
  <c r="F357" i="1"/>
  <c r="G357" i="1" s="1"/>
  <c r="G356" i="1"/>
  <c r="H356" i="1" s="1"/>
  <c r="F356" i="1"/>
  <c r="H355" i="1"/>
  <c r="F355" i="1"/>
  <c r="G355" i="1" s="1"/>
  <c r="G354" i="1"/>
  <c r="H354" i="1" s="1"/>
  <c r="F354" i="1"/>
  <c r="H353" i="1"/>
  <c r="F353" i="1"/>
  <c r="G353" i="1" s="1"/>
  <c r="G352" i="1"/>
  <c r="H352" i="1" s="1"/>
  <c r="F352" i="1"/>
  <c r="H351" i="1"/>
  <c r="F351" i="1"/>
  <c r="G351" i="1" s="1"/>
  <c r="G350" i="1"/>
  <c r="H350" i="1" s="1"/>
  <c r="F350" i="1"/>
  <c r="H349" i="1"/>
  <c r="F349" i="1"/>
  <c r="G349" i="1" s="1"/>
  <c r="G348" i="1"/>
  <c r="H348" i="1" s="1"/>
  <c r="F348" i="1"/>
  <c r="H347" i="1"/>
  <c r="F347" i="1"/>
  <c r="G347" i="1" s="1"/>
  <c r="G346" i="1"/>
  <c r="H346" i="1" s="1"/>
  <c r="F346" i="1"/>
  <c r="H345" i="1"/>
  <c r="F345" i="1"/>
  <c r="G345" i="1" s="1"/>
  <c r="G344" i="1"/>
  <c r="H344" i="1" s="1"/>
  <c r="F344" i="1"/>
  <c r="H343" i="1"/>
  <c r="F343" i="1"/>
  <c r="G343" i="1" s="1"/>
  <c r="G342" i="1"/>
  <c r="H342" i="1" s="1"/>
  <c r="F342" i="1"/>
  <c r="H341" i="1"/>
  <c r="F341" i="1"/>
  <c r="G341" i="1" s="1"/>
  <c r="G340" i="1"/>
  <c r="H340" i="1" s="1"/>
  <c r="F340" i="1"/>
  <c r="H339" i="1"/>
  <c r="F339" i="1"/>
  <c r="G339" i="1" s="1"/>
  <c r="G338" i="1"/>
  <c r="H338" i="1" s="1"/>
  <c r="F338" i="1"/>
  <c r="H337" i="1"/>
  <c r="F337" i="1"/>
  <c r="G337" i="1" s="1"/>
  <c r="G336" i="1"/>
  <c r="H336" i="1" s="1"/>
  <c r="F336" i="1"/>
  <c r="H335" i="1"/>
  <c r="F335" i="1"/>
  <c r="G335" i="1" s="1"/>
  <c r="G334" i="1"/>
  <c r="H334" i="1" s="1"/>
  <c r="F334" i="1"/>
  <c r="H333" i="1"/>
  <c r="F333" i="1"/>
  <c r="G333" i="1" s="1"/>
  <c r="G332" i="1"/>
  <c r="H332" i="1" s="1"/>
  <c r="F332" i="1"/>
  <c r="H331" i="1"/>
  <c r="F331" i="1"/>
  <c r="G331" i="1" s="1"/>
  <c r="G330" i="1"/>
  <c r="H330" i="1" s="1"/>
  <c r="F330" i="1"/>
  <c r="H329" i="1"/>
  <c r="F329" i="1"/>
  <c r="G329" i="1" s="1"/>
  <c r="G328" i="1"/>
  <c r="H328" i="1" s="1"/>
  <c r="F328" i="1"/>
  <c r="H327" i="1"/>
  <c r="F327" i="1"/>
  <c r="G327" i="1" s="1"/>
  <c r="G326" i="1"/>
  <c r="H326" i="1" s="1"/>
  <c r="F326" i="1"/>
  <c r="H325" i="1"/>
  <c r="F325" i="1"/>
  <c r="G325" i="1" s="1"/>
  <c r="G324" i="1"/>
  <c r="H324" i="1" s="1"/>
  <c r="F324" i="1"/>
  <c r="H323" i="1"/>
  <c r="F323" i="1"/>
  <c r="G323" i="1" s="1"/>
  <c r="G322" i="1"/>
  <c r="H322" i="1" s="1"/>
  <c r="F322" i="1"/>
  <c r="H321" i="1"/>
  <c r="F321" i="1"/>
  <c r="G321" i="1" s="1"/>
  <c r="G320" i="1"/>
  <c r="H320" i="1" s="1"/>
  <c r="F320" i="1"/>
  <c r="H319" i="1"/>
  <c r="F319" i="1"/>
  <c r="G319" i="1" s="1"/>
  <c r="G318" i="1"/>
  <c r="H318" i="1" s="1"/>
  <c r="F318" i="1"/>
  <c r="H317" i="1"/>
  <c r="F317" i="1"/>
  <c r="G317" i="1" s="1"/>
  <c r="G316" i="1"/>
  <c r="H316" i="1" s="1"/>
  <c r="F316" i="1"/>
  <c r="H315" i="1"/>
  <c r="F315" i="1"/>
  <c r="G315" i="1" s="1"/>
  <c r="G314" i="1"/>
  <c r="H314" i="1" s="1"/>
  <c r="F314" i="1"/>
  <c r="H313" i="1"/>
  <c r="F313" i="1"/>
  <c r="G313" i="1" s="1"/>
  <c r="G312" i="1"/>
  <c r="H312" i="1" s="1"/>
  <c r="F312" i="1"/>
  <c r="H311" i="1"/>
  <c r="F311" i="1"/>
  <c r="G311" i="1" s="1"/>
  <c r="G310" i="1"/>
  <c r="H310" i="1" s="1"/>
  <c r="F310" i="1"/>
  <c r="H309" i="1"/>
  <c r="F309" i="1"/>
  <c r="G309" i="1" s="1"/>
  <c r="G308" i="1"/>
  <c r="H308" i="1" s="1"/>
  <c r="F308" i="1"/>
  <c r="H307" i="1"/>
  <c r="F307" i="1"/>
  <c r="G307" i="1" s="1"/>
  <c r="G306" i="1"/>
  <c r="H306" i="1" s="1"/>
  <c r="F306" i="1"/>
  <c r="H305" i="1"/>
  <c r="F305" i="1"/>
  <c r="G305" i="1" s="1"/>
  <c r="G304" i="1"/>
  <c r="H304" i="1" s="1"/>
  <c r="F304" i="1"/>
  <c r="H303" i="1"/>
  <c r="F303" i="1"/>
  <c r="G303" i="1" s="1"/>
  <c r="G302" i="1"/>
  <c r="H302" i="1" s="1"/>
  <c r="F302" i="1"/>
  <c r="H301" i="1"/>
  <c r="F301" i="1"/>
  <c r="G301" i="1" s="1"/>
  <c r="G300" i="1"/>
  <c r="H300" i="1" s="1"/>
  <c r="F300" i="1"/>
  <c r="H299" i="1"/>
  <c r="F299" i="1"/>
  <c r="G299" i="1" s="1"/>
  <c r="G298" i="1"/>
  <c r="H298" i="1" s="1"/>
  <c r="F298" i="1"/>
  <c r="H297" i="1"/>
  <c r="F297" i="1"/>
  <c r="G297" i="1" s="1"/>
  <c r="G296" i="1"/>
  <c r="H296" i="1" s="1"/>
  <c r="F296" i="1"/>
  <c r="H295" i="1"/>
  <c r="F295" i="1"/>
  <c r="G295" i="1" s="1"/>
  <c r="G294" i="1"/>
  <c r="H294" i="1" s="1"/>
  <c r="F294" i="1"/>
  <c r="H293" i="1"/>
  <c r="F293" i="1"/>
  <c r="G293" i="1" s="1"/>
  <c r="G292" i="1"/>
  <c r="H292" i="1" s="1"/>
  <c r="F292" i="1"/>
  <c r="H291" i="1"/>
  <c r="F291" i="1"/>
  <c r="G291" i="1" s="1"/>
  <c r="G290" i="1"/>
  <c r="H290" i="1" s="1"/>
  <c r="F290" i="1"/>
  <c r="H289" i="1"/>
  <c r="F289" i="1"/>
  <c r="G289" i="1" s="1"/>
  <c r="G288" i="1"/>
  <c r="H288" i="1" s="1"/>
  <c r="F288" i="1"/>
  <c r="H287" i="1"/>
  <c r="F287" i="1"/>
  <c r="G287" i="1" s="1"/>
  <c r="G286" i="1"/>
  <c r="H286" i="1" s="1"/>
  <c r="F286" i="1"/>
  <c r="H285" i="1"/>
  <c r="F285" i="1"/>
  <c r="G285" i="1" s="1"/>
  <c r="G284" i="1"/>
  <c r="H284" i="1" s="1"/>
  <c r="F284" i="1"/>
  <c r="H283" i="1"/>
  <c r="F283" i="1"/>
  <c r="G283" i="1" s="1"/>
  <c r="G282" i="1"/>
  <c r="H282" i="1" s="1"/>
  <c r="F282" i="1"/>
  <c r="H281" i="1"/>
  <c r="F281" i="1"/>
  <c r="G281" i="1" s="1"/>
  <c r="G280" i="1"/>
  <c r="H280" i="1" s="1"/>
  <c r="F280" i="1"/>
  <c r="H279" i="1"/>
  <c r="F279" i="1"/>
  <c r="G279" i="1" s="1"/>
  <c r="G278" i="1"/>
  <c r="H278" i="1" s="1"/>
  <c r="F278" i="1"/>
  <c r="H277" i="1"/>
  <c r="F277" i="1"/>
  <c r="G277" i="1" s="1"/>
  <c r="G276" i="1"/>
  <c r="H276" i="1" s="1"/>
  <c r="F276" i="1"/>
  <c r="H275" i="1"/>
  <c r="F275" i="1"/>
  <c r="G275" i="1" s="1"/>
  <c r="G274" i="1"/>
  <c r="H274" i="1" s="1"/>
  <c r="F274" i="1"/>
  <c r="H273" i="1"/>
  <c r="F273" i="1"/>
  <c r="G273" i="1" s="1"/>
  <c r="G272" i="1"/>
  <c r="H272" i="1" s="1"/>
  <c r="F272" i="1"/>
  <c r="H271" i="1"/>
  <c r="F271" i="1"/>
  <c r="G271" i="1" s="1"/>
  <c r="G270" i="1"/>
  <c r="H270" i="1" s="1"/>
  <c r="F270" i="1"/>
  <c r="H269" i="1"/>
  <c r="F269" i="1"/>
  <c r="G269" i="1" s="1"/>
  <c r="G268" i="1"/>
  <c r="H268" i="1" s="1"/>
  <c r="F268" i="1"/>
  <c r="H267" i="1"/>
  <c r="F267" i="1"/>
  <c r="G267" i="1" s="1"/>
  <c r="G266" i="1"/>
  <c r="H266" i="1" s="1"/>
  <c r="F266" i="1"/>
  <c r="H265" i="1"/>
  <c r="F265" i="1"/>
  <c r="G265" i="1" s="1"/>
  <c r="G264" i="1"/>
  <c r="H264" i="1" s="1"/>
  <c r="F264" i="1"/>
  <c r="H263" i="1"/>
  <c r="F263" i="1"/>
  <c r="G263" i="1" s="1"/>
  <c r="G262" i="1"/>
  <c r="H262" i="1" s="1"/>
  <c r="F262" i="1"/>
  <c r="H261" i="1"/>
  <c r="F261" i="1"/>
  <c r="G261" i="1" s="1"/>
  <c r="G260" i="1"/>
  <c r="H260" i="1" s="1"/>
  <c r="F260" i="1"/>
  <c r="H259" i="1"/>
  <c r="F259" i="1"/>
  <c r="G259" i="1" s="1"/>
  <c r="G258" i="1"/>
  <c r="H258" i="1" s="1"/>
  <c r="F258" i="1"/>
  <c r="H257" i="1"/>
  <c r="F257" i="1"/>
  <c r="G257" i="1" s="1"/>
  <c r="G256" i="1"/>
  <c r="H256" i="1" s="1"/>
  <c r="F256" i="1"/>
  <c r="H255" i="1"/>
  <c r="F255" i="1"/>
  <c r="G255" i="1" s="1"/>
  <c r="G254" i="1"/>
  <c r="H254" i="1" s="1"/>
  <c r="F254" i="1"/>
  <c r="H253" i="1"/>
  <c r="F253" i="1"/>
  <c r="G253" i="1" s="1"/>
  <c r="G252" i="1"/>
  <c r="H252" i="1" s="1"/>
  <c r="F252" i="1"/>
  <c r="H251" i="1"/>
  <c r="F251" i="1"/>
  <c r="G251" i="1" s="1"/>
  <c r="G250" i="1"/>
  <c r="H250" i="1" s="1"/>
  <c r="F250" i="1"/>
  <c r="H249" i="1"/>
  <c r="F249" i="1"/>
  <c r="G249" i="1" s="1"/>
  <c r="G248" i="1"/>
  <c r="H248" i="1" s="1"/>
  <c r="F248" i="1"/>
  <c r="H247" i="1"/>
  <c r="F247" i="1"/>
  <c r="G247" i="1" s="1"/>
  <c r="G246" i="1"/>
  <c r="H246" i="1" s="1"/>
  <c r="F246" i="1"/>
  <c r="H245" i="1"/>
  <c r="F245" i="1"/>
  <c r="G245" i="1" s="1"/>
  <c r="G244" i="1"/>
  <c r="H244" i="1" s="1"/>
  <c r="F244" i="1"/>
  <c r="H243" i="1"/>
  <c r="F243" i="1"/>
  <c r="G243" i="1" s="1"/>
  <c r="G242" i="1"/>
  <c r="H242" i="1" s="1"/>
  <c r="F242" i="1"/>
  <c r="H241" i="1"/>
  <c r="F241" i="1"/>
  <c r="G241" i="1" s="1"/>
  <c r="G240" i="1"/>
  <c r="H240" i="1" s="1"/>
  <c r="F240" i="1"/>
  <c r="H239" i="1"/>
  <c r="F239" i="1"/>
  <c r="G239" i="1" s="1"/>
  <c r="G238" i="1"/>
  <c r="H238" i="1" s="1"/>
  <c r="F238" i="1"/>
  <c r="H237" i="1"/>
  <c r="F237" i="1"/>
  <c r="G237" i="1" s="1"/>
  <c r="G236" i="1"/>
  <c r="H236" i="1" s="1"/>
  <c r="F236" i="1"/>
  <c r="H235" i="1"/>
  <c r="F235" i="1"/>
  <c r="G235" i="1" s="1"/>
  <c r="G234" i="1"/>
  <c r="H234" i="1" s="1"/>
  <c r="F234" i="1"/>
  <c r="H233" i="1"/>
  <c r="F233" i="1"/>
  <c r="G233" i="1" s="1"/>
  <c r="G232" i="1"/>
  <c r="H232" i="1" s="1"/>
  <c r="F232" i="1"/>
  <c r="H231" i="1"/>
  <c r="F231" i="1"/>
  <c r="G231" i="1" s="1"/>
  <c r="G230" i="1"/>
  <c r="H230" i="1" s="1"/>
  <c r="F230" i="1"/>
  <c r="H229" i="1"/>
  <c r="F229" i="1"/>
  <c r="G229" i="1" s="1"/>
  <c r="G228" i="1"/>
  <c r="H228" i="1" s="1"/>
  <c r="F228" i="1"/>
  <c r="H227" i="1"/>
  <c r="F227" i="1"/>
  <c r="G227" i="1" s="1"/>
  <c r="G226" i="1"/>
  <c r="H226" i="1" s="1"/>
  <c r="F226" i="1"/>
  <c r="H225" i="1"/>
  <c r="F225" i="1"/>
  <c r="G225" i="1" s="1"/>
  <c r="G224" i="1"/>
  <c r="H224" i="1" s="1"/>
  <c r="F224" i="1"/>
  <c r="H223" i="1"/>
  <c r="F223" i="1"/>
  <c r="G223" i="1" s="1"/>
  <c r="G222" i="1"/>
  <c r="H222" i="1" s="1"/>
  <c r="F222" i="1"/>
  <c r="H221" i="1"/>
  <c r="F221" i="1"/>
  <c r="G221" i="1" s="1"/>
  <c r="G220" i="1"/>
  <c r="H220" i="1" s="1"/>
  <c r="F220" i="1"/>
  <c r="H219" i="1"/>
  <c r="F219" i="1"/>
  <c r="G219" i="1" s="1"/>
  <c r="G218" i="1"/>
  <c r="H218" i="1" s="1"/>
  <c r="F218" i="1"/>
  <c r="H217" i="1"/>
  <c r="F217" i="1"/>
  <c r="G217" i="1" s="1"/>
  <c r="G216" i="1"/>
  <c r="H216" i="1" s="1"/>
  <c r="F216" i="1"/>
  <c r="H215" i="1"/>
  <c r="F215" i="1"/>
  <c r="G215" i="1" s="1"/>
  <c r="G214" i="1"/>
  <c r="H214" i="1" s="1"/>
  <c r="F214" i="1"/>
  <c r="H213" i="1"/>
  <c r="F213" i="1"/>
  <c r="G213" i="1" s="1"/>
  <c r="G212" i="1"/>
  <c r="H212" i="1" s="1"/>
  <c r="F212" i="1"/>
  <c r="H211" i="1"/>
  <c r="F211" i="1"/>
  <c r="G211" i="1" s="1"/>
  <c r="G210" i="1"/>
  <c r="H210" i="1" s="1"/>
  <c r="F210" i="1"/>
  <c r="H209" i="1"/>
  <c r="F209" i="1"/>
  <c r="G209" i="1" s="1"/>
  <c r="G208" i="1"/>
  <c r="H208" i="1" s="1"/>
  <c r="F208" i="1"/>
  <c r="H207" i="1"/>
  <c r="F207" i="1"/>
  <c r="G207" i="1" s="1"/>
  <c r="G206" i="1"/>
  <c r="H206" i="1" s="1"/>
  <c r="F206" i="1"/>
  <c r="H205" i="1"/>
  <c r="F205" i="1"/>
  <c r="G205" i="1" s="1"/>
  <c r="G204" i="1"/>
  <c r="H204" i="1" s="1"/>
  <c r="F204" i="1"/>
  <c r="H203" i="1"/>
  <c r="F203" i="1"/>
  <c r="G203" i="1" s="1"/>
  <c r="G202" i="1"/>
  <c r="H202" i="1" s="1"/>
  <c r="F202" i="1"/>
  <c r="H201" i="1"/>
  <c r="F201" i="1"/>
  <c r="G201" i="1" s="1"/>
  <c r="G200" i="1"/>
  <c r="H200" i="1" s="1"/>
  <c r="F200" i="1"/>
  <c r="H199" i="1"/>
  <c r="F199" i="1"/>
  <c r="G199" i="1" s="1"/>
  <c r="G198" i="1"/>
  <c r="H198" i="1" s="1"/>
  <c r="F198" i="1"/>
  <c r="H197" i="1"/>
  <c r="F197" i="1"/>
  <c r="G197" i="1" s="1"/>
  <c r="G196" i="1"/>
  <c r="H196" i="1" s="1"/>
  <c r="F196" i="1"/>
  <c r="H195" i="1"/>
  <c r="F195" i="1"/>
  <c r="G195" i="1" s="1"/>
  <c r="G194" i="1"/>
  <c r="H194" i="1" s="1"/>
  <c r="F194" i="1"/>
  <c r="H193" i="1"/>
  <c r="F193" i="1"/>
  <c r="G193" i="1" s="1"/>
  <c r="G192" i="1"/>
  <c r="H192" i="1" s="1"/>
  <c r="F192" i="1"/>
  <c r="H191" i="1"/>
  <c r="F191" i="1"/>
  <c r="G191" i="1" s="1"/>
  <c r="G190" i="1"/>
  <c r="H190" i="1" s="1"/>
  <c r="F190" i="1"/>
  <c r="H189" i="1"/>
  <c r="F189" i="1"/>
  <c r="G189" i="1" s="1"/>
  <c r="G188" i="1"/>
  <c r="H188" i="1" s="1"/>
  <c r="F188" i="1"/>
  <c r="H187" i="1"/>
  <c r="F187" i="1"/>
  <c r="G187" i="1" s="1"/>
  <c r="G186" i="1"/>
  <c r="H186" i="1" s="1"/>
  <c r="F186" i="1"/>
  <c r="H185" i="1"/>
  <c r="F185" i="1"/>
  <c r="G185" i="1" s="1"/>
  <c r="G184" i="1"/>
  <c r="H184" i="1" s="1"/>
  <c r="F184" i="1"/>
  <c r="H183" i="1"/>
  <c r="F183" i="1"/>
  <c r="G183" i="1" s="1"/>
  <c r="G182" i="1"/>
  <c r="H182" i="1" s="1"/>
  <c r="F182" i="1"/>
  <c r="H181" i="1"/>
  <c r="F181" i="1"/>
  <c r="G181" i="1" s="1"/>
  <c r="G180" i="1"/>
  <c r="H180" i="1" s="1"/>
  <c r="F180" i="1"/>
  <c r="H179" i="1"/>
  <c r="F179" i="1"/>
  <c r="G179" i="1" s="1"/>
  <c r="G178" i="1"/>
  <c r="H178" i="1" s="1"/>
  <c r="F178" i="1"/>
  <c r="H177" i="1"/>
  <c r="F177" i="1"/>
  <c r="G177" i="1" s="1"/>
  <c r="G176" i="1"/>
  <c r="H176" i="1" s="1"/>
  <c r="F176" i="1"/>
  <c r="H175" i="1"/>
  <c r="F175" i="1"/>
  <c r="G175" i="1" s="1"/>
  <c r="G174" i="1"/>
  <c r="H174" i="1" s="1"/>
  <c r="F174" i="1"/>
  <c r="H173" i="1"/>
  <c r="F173" i="1"/>
  <c r="G173" i="1" s="1"/>
  <c r="G172" i="1"/>
  <c r="H172" i="1" s="1"/>
  <c r="F172" i="1"/>
  <c r="H171" i="1"/>
  <c r="F171" i="1"/>
  <c r="G171" i="1" s="1"/>
  <c r="G170" i="1"/>
  <c r="H170" i="1" s="1"/>
  <c r="F170" i="1"/>
  <c r="H169" i="1"/>
  <c r="F169" i="1"/>
  <c r="G169" i="1" s="1"/>
  <c r="G168" i="1"/>
  <c r="H168" i="1" s="1"/>
  <c r="F168" i="1"/>
  <c r="H167" i="1"/>
  <c r="F167" i="1"/>
  <c r="G167" i="1" s="1"/>
  <c r="G166" i="1"/>
  <c r="H166" i="1" s="1"/>
  <c r="F166" i="1"/>
  <c r="H165" i="1"/>
  <c r="F165" i="1"/>
  <c r="G165" i="1" s="1"/>
  <c r="G164" i="1"/>
  <c r="H164" i="1" s="1"/>
  <c r="F164" i="1"/>
  <c r="H163" i="1"/>
  <c r="F163" i="1"/>
  <c r="G163" i="1" s="1"/>
  <c r="G162" i="1"/>
  <c r="H162" i="1" s="1"/>
  <c r="F162" i="1"/>
  <c r="H161" i="1"/>
  <c r="F161" i="1"/>
  <c r="G161" i="1" s="1"/>
  <c r="G160" i="1"/>
  <c r="H160" i="1" s="1"/>
  <c r="F160" i="1"/>
  <c r="H159" i="1"/>
  <c r="F159" i="1"/>
  <c r="G159" i="1" s="1"/>
  <c r="G158" i="1"/>
  <c r="H158" i="1" s="1"/>
  <c r="F158" i="1"/>
  <c r="H157" i="1"/>
  <c r="F157" i="1"/>
  <c r="G157" i="1" s="1"/>
  <c r="G156" i="1"/>
  <c r="H156" i="1" s="1"/>
  <c r="F156" i="1"/>
  <c r="H155" i="1"/>
  <c r="F155" i="1"/>
  <c r="G155" i="1" s="1"/>
  <c r="G154" i="1"/>
  <c r="H154" i="1" s="1"/>
  <c r="F154" i="1"/>
  <c r="H153" i="1"/>
  <c r="F153" i="1"/>
  <c r="G153" i="1" s="1"/>
  <c r="G152" i="1"/>
  <c r="H152" i="1" s="1"/>
  <c r="F152" i="1"/>
  <c r="H151" i="1"/>
  <c r="F151" i="1"/>
  <c r="G151" i="1" s="1"/>
  <c r="G150" i="1"/>
  <c r="H150" i="1" s="1"/>
  <c r="F150" i="1"/>
  <c r="H149" i="1"/>
  <c r="F149" i="1"/>
  <c r="G149" i="1" s="1"/>
  <c r="G148" i="1"/>
  <c r="H148" i="1" s="1"/>
  <c r="F148" i="1"/>
  <c r="H147" i="1"/>
  <c r="F147" i="1"/>
  <c r="G147" i="1" s="1"/>
  <c r="G146" i="1"/>
  <c r="H146" i="1" s="1"/>
  <c r="F146" i="1"/>
  <c r="H145" i="1"/>
  <c r="F145" i="1"/>
  <c r="G145" i="1" s="1"/>
  <c r="G144" i="1"/>
  <c r="H144" i="1" s="1"/>
  <c r="F144" i="1"/>
  <c r="H143" i="1"/>
  <c r="F143" i="1"/>
  <c r="G143" i="1" s="1"/>
  <c r="G142" i="1"/>
  <c r="H142" i="1" s="1"/>
  <c r="F142" i="1"/>
  <c r="H141" i="1"/>
  <c r="F141" i="1"/>
  <c r="G141" i="1" s="1"/>
  <c r="G140" i="1"/>
  <c r="H140" i="1" s="1"/>
  <c r="F140" i="1"/>
  <c r="H139" i="1"/>
  <c r="F139" i="1"/>
  <c r="G139" i="1" s="1"/>
  <c r="G138" i="1"/>
  <c r="H138" i="1" s="1"/>
  <c r="F138" i="1"/>
  <c r="H137" i="1"/>
  <c r="F137" i="1"/>
  <c r="G137" i="1" s="1"/>
  <c r="G136" i="1"/>
  <c r="H136" i="1" s="1"/>
  <c r="F136" i="1"/>
  <c r="H135" i="1"/>
  <c r="F135" i="1"/>
  <c r="G135" i="1" s="1"/>
  <c r="G134" i="1"/>
  <c r="H134" i="1" s="1"/>
  <c r="F134" i="1"/>
  <c r="H133" i="1"/>
  <c r="F133" i="1"/>
  <c r="G133" i="1" s="1"/>
  <c r="G132" i="1"/>
  <c r="H132" i="1" s="1"/>
  <c r="F132" i="1"/>
  <c r="H131" i="1"/>
  <c r="F131" i="1"/>
  <c r="G131" i="1" s="1"/>
  <c r="G130" i="1"/>
  <c r="H130" i="1" s="1"/>
  <c r="F130" i="1"/>
  <c r="H129" i="1"/>
  <c r="F129" i="1"/>
  <c r="G129" i="1" s="1"/>
  <c r="G128" i="1"/>
  <c r="H128" i="1" s="1"/>
  <c r="F128" i="1"/>
  <c r="H127" i="1"/>
  <c r="F127" i="1"/>
  <c r="G127" i="1" s="1"/>
  <c r="G126" i="1"/>
  <c r="H126" i="1" s="1"/>
  <c r="F126" i="1"/>
  <c r="H125" i="1"/>
  <c r="F125" i="1"/>
  <c r="G125" i="1" s="1"/>
  <c r="G124" i="1"/>
  <c r="H124" i="1" s="1"/>
  <c r="F124" i="1"/>
  <c r="H123" i="1"/>
  <c r="F123" i="1"/>
  <c r="G123" i="1" s="1"/>
  <c r="G122" i="1"/>
  <c r="H122" i="1" s="1"/>
  <c r="F122" i="1"/>
  <c r="H121" i="1"/>
  <c r="F121" i="1"/>
  <c r="G121" i="1" s="1"/>
  <c r="G120" i="1"/>
  <c r="H120" i="1" s="1"/>
  <c r="F120" i="1"/>
  <c r="H119" i="1"/>
  <c r="F119" i="1"/>
  <c r="G119" i="1" s="1"/>
  <c r="G118" i="1"/>
  <c r="H118" i="1" s="1"/>
  <c r="F118" i="1"/>
  <c r="H117" i="1"/>
  <c r="F117" i="1"/>
  <c r="G117" i="1" s="1"/>
  <c r="G116" i="1"/>
  <c r="H116" i="1" s="1"/>
  <c r="F116" i="1"/>
  <c r="H115" i="1"/>
  <c r="F115" i="1"/>
  <c r="G115" i="1" s="1"/>
  <c r="G114" i="1"/>
  <c r="H114" i="1" s="1"/>
  <c r="F114" i="1"/>
  <c r="H113" i="1"/>
  <c r="F113" i="1"/>
  <c r="G113" i="1" s="1"/>
  <c r="G112" i="1"/>
  <c r="H112" i="1" s="1"/>
  <c r="F112" i="1"/>
  <c r="H111" i="1"/>
  <c r="F111" i="1"/>
  <c r="G111" i="1" s="1"/>
  <c r="G110" i="1"/>
  <c r="H110" i="1" s="1"/>
  <c r="F110" i="1"/>
  <c r="H109" i="1"/>
  <c r="F109" i="1"/>
  <c r="G109" i="1" s="1"/>
  <c r="G108" i="1"/>
  <c r="H108" i="1" s="1"/>
  <c r="F108" i="1"/>
  <c r="H107" i="1"/>
  <c r="F107" i="1"/>
  <c r="G107" i="1" s="1"/>
  <c r="G106" i="1"/>
  <c r="H106" i="1" s="1"/>
  <c r="F106" i="1"/>
  <c r="H105" i="1"/>
  <c r="F105" i="1"/>
  <c r="G105" i="1" s="1"/>
  <c r="G104" i="1"/>
  <c r="H104" i="1" s="1"/>
  <c r="F104" i="1"/>
  <c r="H103" i="1"/>
  <c r="F103" i="1"/>
  <c r="G103" i="1" s="1"/>
  <c r="G102" i="1"/>
  <c r="H102" i="1" s="1"/>
  <c r="F102" i="1"/>
  <c r="H101" i="1"/>
  <c r="F101" i="1"/>
  <c r="G101" i="1" s="1"/>
  <c r="G100" i="1"/>
  <c r="H100" i="1" s="1"/>
  <c r="F100" i="1"/>
  <c r="H99" i="1"/>
  <c r="F99" i="1"/>
  <c r="G99" i="1" s="1"/>
  <c r="G98" i="1"/>
  <c r="H98" i="1" s="1"/>
  <c r="F98" i="1"/>
  <c r="H97" i="1"/>
  <c r="F97" i="1"/>
  <c r="G97" i="1" s="1"/>
  <c r="G96" i="1"/>
  <c r="H96" i="1" s="1"/>
  <c r="F96" i="1"/>
  <c r="H95" i="1"/>
  <c r="F95" i="1"/>
  <c r="G95" i="1" s="1"/>
  <c r="G94" i="1"/>
  <c r="H94" i="1" s="1"/>
  <c r="F94" i="1"/>
  <c r="H93" i="1"/>
  <c r="F93" i="1"/>
  <c r="G93" i="1" s="1"/>
  <c r="G92" i="1"/>
  <c r="H92" i="1" s="1"/>
  <c r="F92" i="1"/>
  <c r="H91" i="1"/>
  <c r="F91" i="1"/>
  <c r="G91" i="1" s="1"/>
  <c r="G90" i="1"/>
  <c r="H90" i="1" s="1"/>
  <c r="F90" i="1"/>
  <c r="H89" i="1"/>
  <c r="F89" i="1"/>
  <c r="G89" i="1" s="1"/>
  <c r="G88" i="1"/>
  <c r="H88" i="1" s="1"/>
  <c r="F88" i="1"/>
  <c r="H87" i="1"/>
  <c r="F87" i="1"/>
  <c r="G87" i="1" s="1"/>
  <c r="G86" i="1"/>
  <c r="H86" i="1" s="1"/>
  <c r="F86" i="1"/>
  <c r="H85" i="1"/>
  <c r="F85" i="1"/>
  <c r="G85" i="1" s="1"/>
  <c r="G84" i="1"/>
  <c r="H84" i="1" s="1"/>
  <c r="F84" i="1"/>
  <c r="H83" i="1"/>
  <c r="F83" i="1"/>
  <c r="G83" i="1" s="1"/>
  <c r="G82" i="1"/>
  <c r="H82" i="1" s="1"/>
  <c r="F82" i="1"/>
  <c r="H81" i="1"/>
  <c r="F81" i="1"/>
  <c r="G81" i="1" s="1"/>
  <c r="G80" i="1"/>
  <c r="H80" i="1" s="1"/>
  <c r="F80" i="1"/>
  <c r="H79" i="1"/>
  <c r="F79" i="1"/>
  <c r="G79" i="1" s="1"/>
  <c r="H78" i="1"/>
  <c r="G78" i="1"/>
  <c r="F78" i="1"/>
  <c r="G77" i="1"/>
  <c r="H77" i="1" s="1"/>
  <c r="F77" i="1"/>
  <c r="G76" i="1"/>
  <c r="H76" i="1" s="1"/>
  <c r="F76" i="1"/>
  <c r="H75" i="1"/>
  <c r="F75" i="1"/>
  <c r="G75" i="1" s="1"/>
  <c r="H74" i="1"/>
  <c r="G74" i="1"/>
  <c r="F74" i="1"/>
  <c r="G73" i="1"/>
  <c r="H73" i="1" s="1"/>
  <c r="F73" i="1"/>
  <c r="G72" i="1"/>
  <c r="H72" i="1" s="1"/>
  <c r="F72" i="1"/>
  <c r="H71" i="1"/>
  <c r="F71" i="1"/>
  <c r="G71" i="1" s="1"/>
  <c r="H70" i="1"/>
  <c r="G70" i="1"/>
  <c r="F70" i="1"/>
  <c r="G69" i="1"/>
  <c r="H69" i="1" s="1"/>
  <c r="F69" i="1"/>
  <c r="G68" i="1"/>
  <c r="H68" i="1" s="1"/>
  <c r="F68" i="1"/>
  <c r="H67" i="1"/>
  <c r="F67" i="1"/>
  <c r="G67" i="1" s="1"/>
  <c r="H66" i="1"/>
  <c r="G66" i="1"/>
  <c r="F66" i="1"/>
  <c r="G65" i="1"/>
  <c r="H65" i="1" s="1"/>
  <c r="F65" i="1"/>
  <c r="G64" i="1"/>
  <c r="H64" i="1" s="1"/>
  <c r="F64" i="1"/>
  <c r="H63" i="1"/>
  <c r="F63" i="1"/>
  <c r="G63" i="1" s="1"/>
  <c r="H62" i="1"/>
  <c r="G62" i="1"/>
  <c r="F62" i="1"/>
  <c r="G61" i="1"/>
  <c r="H61" i="1" s="1"/>
  <c r="F61" i="1"/>
  <c r="G60" i="1"/>
  <c r="H60" i="1" s="1"/>
  <c r="F60" i="1"/>
  <c r="H59" i="1"/>
  <c r="F59" i="1"/>
  <c r="G59" i="1" s="1"/>
  <c r="H58" i="1"/>
  <c r="G58" i="1"/>
  <c r="F58" i="1"/>
  <c r="G57" i="1"/>
  <c r="H57" i="1" s="1"/>
  <c r="F57" i="1"/>
  <c r="G56" i="1"/>
  <c r="H56" i="1" s="1"/>
  <c r="F56" i="1"/>
  <c r="H55" i="1"/>
  <c r="F55" i="1"/>
  <c r="G55" i="1" s="1"/>
  <c r="H54" i="1"/>
  <c r="G54" i="1"/>
  <c r="F54" i="1"/>
  <c r="G53" i="1"/>
  <c r="H53" i="1" s="1"/>
  <c r="F53" i="1"/>
  <c r="G52" i="1"/>
  <c r="H52" i="1" s="1"/>
  <c r="F52" i="1"/>
  <c r="H51" i="1"/>
  <c r="F51" i="1"/>
  <c r="G51" i="1" s="1"/>
  <c r="H50" i="1"/>
  <c r="G50" i="1"/>
  <c r="F50" i="1"/>
  <c r="G49" i="1"/>
  <c r="H49" i="1" s="1"/>
  <c r="F49" i="1"/>
  <c r="G48" i="1"/>
  <c r="H48" i="1" s="1"/>
  <c r="F48" i="1"/>
  <c r="H47" i="1"/>
  <c r="F47" i="1"/>
  <c r="G47" i="1" s="1"/>
  <c r="H46" i="1"/>
  <c r="G46" i="1"/>
  <c r="F46" i="1"/>
  <c r="G45" i="1"/>
  <c r="H45" i="1" s="1"/>
  <c r="F45" i="1"/>
  <c r="G44" i="1"/>
  <c r="H44" i="1" s="1"/>
  <c r="F44" i="1"/>
  <c r="H43" i="1"/>
  <c r="F43" i="1"/>
  <c r="G43" i="1" s="1"/>
  <c r="H42" i="1"/>
  <c r="G42" i="1"/>
  <c r="F42" i="1"/>
  <c r="G41" i="1"/>
  <c r="H41" i="1" s="1"/>
  <c r="F41" i="1"/>
  <c r="G40" i="1"/>
  <c r="H40" i="1" s="1"/>
  <c r="F40" i="1"/>
  <c r="H39" i="1"/>
  <c r="F39" i="1"/>
  <c r="G39" i="1" s="1"/>
  <c r="H38" i="1"/>
  <c r="G38" i="1"/>
  <c r="F38" i="1"/>
  <c r="G37" i="1"/>
  <c r="H37" i="1" s="1"/>
  <c r="F37" i="1"/>
  <c r="G36" i="1"/>
  <c r="H36" i="1" s="1"/>
  <c r="F36" i="1"/>
  <c r="H35" i="1"/>
  <c r="F35" i="1"/>
  <c r="G35" i="1" s="1"/>
  <c r="H34" i="1"/>
  <c r="G34" i="1"/>
  <c r="F34" i="1"/>
  <c r="G33" i="1"/>
  <c r="H33" i="1" s="1"/>
  <c r="F33" i="1"/>
  <c r="G32" i="1"/>
  <c r="H32" i="1" s="1"/>
  <c r="F32" i="1"/>
  <c r="H31" i="1"/>
  <c r="F31" i="1"/>
  <c r="G31" i="1" s="1"/>
  <c r="H30" i="1"/>
  <c r="G30" i="1"/>
  <c r="F30" i="1"/>
  <c r="G29" i="1"/>
  <c r="H29" i="1" s="1"/>
  <c r="F29" i="1"/>
  <c r="G28" i="1"/>
  <c r="H28" i="1" s="1"/>
  <c r="F28" i="1"/>
  <c r="H27" i="1"/>
  <c r="F27" i="1"/>
  <c r="G27" i="1" s="1"/>
  <c r="H26" i="1"/>
  <c r="G26" i="1"/>
  <c r="F26" i="1"/>
  <c r="G25" i="1"/>
  <c r="H25" i="1" s="1"/>
  <c r="F25" i="1"/>
  <c r="G24" i="1"/>
  <c r="H24" i="1" s="1"/>
  <c r="F24" i="1"/>
  <c r="H23" i="1"/>
  <c r="F23" i="1"/>
  <c r="G23" i="1" s="1"/>
  <c r="H22" i="1"/>
  <c r="G22" i="1"/>
  <c r="F22" i="1"/>
  <c r="G21" i="1"/>
  <c r="H21" i="1" s="1"/>
  <c r="F21" i="1"/>
  <c r="G20" i="1"/>
  <c r="H20" i="1" s="1"/>
  <c r="F20" i="1"/>
  <c r="H19" i="1"/>
  <c r="F19" i="1"/>
  <c r="G19" i="1" s="1"/>
  <c r="H18" i="1"/>
  <c r="G18" i="1"/>
  <c r="F18" i="1"/>
  <c r="G17" i="1"/>
  <c r="H17" i="1" s="1"/>
  <c r="F17" i="1"/>
  <c r="G16" i="1"/>
  <c r="H16" i="1" s="1"/>
  <c r="F16" i="1"/>
  <c r="H15" i="1"/>
  <c r="F15" i="1"/>
  <c r="G15" i="1" s="1"/>
  <c r="H14" i="1"/>
  <c r="G14" i="1"/>
  <c r="F14" i="1"/>
  <c r="G13" i="1"/>
  <c r="H13" i="1" s="1"/>
  <c r="F13" i="1"/>
  <c r="G12" i="1"/>
  <c r="H12" i="1" s="1"/>
  <c r="F12" i="1"/>
  <c r="H11" i="1"/>
  <c r="F11" i="1"/>
  <c r="G11" i="1" s="1"/>
  <c r="H10" i="1"/>
  <c r="G10" i="1"/>
  <c r="F10" i="1"/>
  <c r="G9" i="1"/>
  <c r="H9" i="1" s="1"/>
  <c r="F9" i="1"/>
  <c r="G8" i="1"/>
  <c r="H8" i="1" s="1"/>
  <c r="F8" i="1"/>
  <c r="H7" i="1"/>
  <c r="F7" i="1"/>
  <c r="G7" i="1" s="1"/>
  <c r="H6" i="1"/>
  <c r="G6" i="1"/>
  <c r="F6" i="1"/>
  <c r="G5" i="1"/>
  <c r="H5" i="1" s="1"/>
  <c r="F5" i="1"/>
  <c r="G4" i="1"/>
  <c r="H4" i="1" s="1"/>
  <c r="F4" i="1"/>
  <c r="G8" i="21" l="1"/>
  <c r="Y31" i="8"/>
  <c r="AO31" i="8" s="1"/>
  <c r="Y22" i="8"/>
  <c r="AO22" i="8" s="1"/>
  <c r="W6" i="7"/>
  <c r="O6" i="7"/>
  <c r="O4" i="7" s="1"/>
  <c r="G6" i="7"/>
  <c r="AA6" i="7"/>
  <c r="AA4" i="7" s="1"/>
  <c r="O7" i="7"/>
  <c r="Y20" i="7"/>
  <c r="W22" i="7"/>
  <c r="O22" i="7"/>
  <c r="G22" i="7"/>
  <c r="AA22" i="7"/>
  <c r="O23" i="7"/>
  <c r="AA26" i="7"/>
  <c r="S26" i="7"/>
  <c r="K26" i="7"/>
  <c r="W26" i="7"/>
  <c r="O26" i="7"/>
  <c r="G26" i="7"/>
  <c r="W40" i="7"/>
  <c r="O40" i="7"/>
  <c r="G40" i="7"/>
  <c r="AA40" i="7"/>
  <c r="S40" i="7"/>
  <c r="K40" i="7"/>
  <c r="W56" i="7"/>
  <c r="O56" i="7"/>
  <c r="G56" i="7"/>
  <c r="AA56" i="7"/>
  <c r="S56" i="7"/>
  <c r="K56" i="7"/>
  <c r="W5" i="8"/>
  <c r="S6" i="7"/>
  <c r="G7" i="7"/>
  <c r="S7" i="7"/>
  <c r="AA16" i="7"/>
  <c r="S16" i="7"/>
  <c r="K16" i="7"/>
  <c r="Y16" i="7"/>
  <c r="Q18" i="7"/>
  <c r="Y19" i="7"/>
  <c r="Q19" i="7"/>
  <c r="I19" i="7"/>
  <c r="AA19" i="7"/>
  <c r="Q20" i="7"/>
  <c r="AC20" i="7"/>
  <c r="I22" i="7"/>
  <c r="AC22" i="7"/>
  <c r="AC23" i="7"/>
  <c r="I26" i="7"/>
  <c r="W28" i="7"/>
  <c r="O28" i="7"/>
  <c r="G28" i="7"/>
  <c r="AA28" i="7"/>
  <c r="S28" i="7"/>
  <c r="K28" i="7"/>
  <c r="AE37" i="7"/>
  <c r="Y40" i="7"/>
  <c r="I42" i="7"/>
  <c r="Y42" i="7"/>
  <c r="U44" i="7"/>
  <c r="AA46" i="7"/>
  <c r="S46" i="7"/>
  <c r="K46" i="7"/>
  <c r="W46" i="7"/>
  <c r="O46" i="7"/>
  <c r="G46" i="7"/>
  <c r="U46" i="7"/>
  <c r="AE53" i="7"/>
  <c r="I56" i="7"/>
  <c r="I58" i="7"/>
  <c r="W60" i="7"/>
  <c r="O60" i="7"/>
  <c r="G60" i="7"/>
  <c r="AA60" i="7"/>
  <c r="S60" i="7"/>
  <c r="K60" i="7"/>
  <c r="AA62" i="7"/>
  <c r="S62" i="7"/>
  <c r="K62" i="7"/>
  <c r="W62" i="7"/>
  <c r="O62" i="7"/>
  <c r="G62" i="7"/>
  <c r="AA67" i="7"/>
  <c r="S67" i="7"/>
  <c r="K67" i="7"/>
  <c r="AC67" i="7"/>
  <c r="Q67" i="7"/>
  <c r="G67" i="7"/>
  <c r="AE67" i="7" s="1"/>
  <c r="W67" i="7"/>
  <c r="M67" i="7"/>
  <c r="Y88" i="8"/>
  <c r="Y92" i="8"/>
  <c r="Y120" i="8"/>
  <c r="Y124" i="8"/>
  <c r="K6" i="7"/>
  <c r="U6" i="7"/>
  <c r="K7" i="7"/>
  <c r="AA12" i="7"/>
  <c r="S12" i="7"/>
  <c r="K12" i="7"/>
  <c r="O12" i="7"/>
  <c r="Y12" i="7"/>
  <c r="W14" i="7"/>
  <c r="O14" i="7"/>
  <c r="G14" i="7"/>
  <c r="Q14" i="7"/>
  <c r="AA14" i="7"/>
  <c r="Y15" i="7"/>
  <c r="Q15" i="7"/>
  <c r="I15" i="7"/>
  <c r="O15" i="7"/>
  <c r="AA15" i="7"/>
  <c r="G16" i="7"/>
  <c r="Q16" i="7"/>
  <c r="AC16" i="7"/>
  <c r="I18" i="7"/>
  <c r="S18" i="7"/>
  <c r="S4" i="7" s="1"/>
  <c r="G19" i="7"/>
  <c r="S19" i="7"/>
  <c r="AC19" i="7"/>
  <c r="I20" i="7"/>
  <c r="K22" i="7"/>
  <c r="U22" i="7"/>
  <c r="K23" i="7"/>
  <c r="M24" i="7"/>
  <c r="M26" i="7"/>
  <c r="AC26" i="7"/>
  <c r="I28" i="7"/>
  <c r="Y28" i="7"/>
  <c r="I30" i="7"/>
  <c r="W32" i="7"/>
  <c r="O32" i="7"/>
  <c r="G32" i="7"/>
  <c r="AA32" i="7"/>
  <c r="S32" i="7"/>
  <c r="K32" i="7"/>
  <c r="U32" i="7"/>
  <c r="AA34" i="7"/>
  <c r="S34" i="7"/>
  <c r="K34" i="7"/>
  <c r="W34" i="7"/>
  <c r="O34" i="7"/>
  <c r="G34" i="7"/>
  <c r="U34" i="7"/>
  <c r="M40" i="7"/>
  <c r="AC40" i="7"/>
  <c r="AE41" i="7"/>
  <c r="M42" i="7"/>
  <c r="I44" i="7"/>
  <c r="I46" i="7"/>
  <c r="Y46" i="7"/>
  <c r="W48" i="7"/>
  <c r="O48" i="7"/>
  <c r="G48" i="7"/>
  <c r="AA48" i="7"/>
  <c r="S48" i="7"/>
  <c r="K48" i="7"/>
  <c r="U48" i="7"/>
  <c r="AA50" i="7"/>
  <c r="S50" i="7"/>
  <c r="K50" i="7"/>
  <c r="W50" i="7"/>
  <c r="O50" i="7"/>
  <c r="G50" i="7"/>
  <c r="U50" i="7"/>
  <c r="M56" i="7"/>
  <c r="AC56" i="7"/>
  <c r="M58" i="7"/>
  <c r="I60" i="7"/>
  <c r="Y60" i="7"/>
  <c r="I62" i="7"/>
  <c r="Y62" i="7"/>
  <c r="I67" i="7"/>
  <c r="G69" i="7"/>
  <c r="S69" i="7"/>
  <c r="I69" i="7"/>
  <c r="K69" i="7" s="1"/>
  <c r="M69" i="7" s="1"/>
  <c r="O69" i="7" s="1"/>
  <c r="Q69" i="7" s="1"/>
  <c r="AA69" i="7"/>
  <c r="AC69" i="7" s="1"/>
  <c r="AA76" i="7"/>
  <c r="AC76" i="7" s="1"/>
  <c r="S76" i="7"/>
  <c r="U76" i="7"/>
  <c r="W76" i="7" s="1"/>
  <c r="Y76" i="7" s="1"/>
  <c r="G76" i="7"/>
  <c r="W78" i="7"/>
  <c r="O78" i="7"/>
  <c r="G78" i="7"/>
  <c r="Y78" i="7"/>
  <c r="M78" i="7"/>
  <c r="AC78" i="7"/>
  <c r="Q78" i="7"/>
  <c r="U78" i="7"/>
  <c r="I78" i="7"/>
  <c r="Q6" i="7"/>
  <c r="Y7" i="7"/>
  <c r="Q7" i="7"/>
  <c r="I7" i="7"/>
  <c r="AA7" i="7"/>
  <c r="AA20" i="7"/>
  <c r="S20" i="7"/>
  <c r="K20" i="7"/>
  <c r="O20" i="7"/>
  <c r="Q22" i="7"/>
  <c r="Y23" i="7"/>
  <c r="Q23" i="7"/>
  <c r="I23" i="7"/>
  <c r="AA23" i="7"/>
  <c r="U26" i="7"/>
  <c r="U40" i="7"/>
  <c r="AA42" i="7"/>
  <c r="S42" i="7"/>
  <c r="K42" i="7"/>
  <c r="W42" i="7"/>
  <c r="O42" i="7"/>
  <c r="G42" i="7"/>
  <c r="U42" i="7"/>
  <c r="U56" i="7"/>
  <c r="AA58" i="7"/>
  <c r="S58" i="7"/>
  <c r="K58" i="7"/>
  <c r="W58" i="7"/>
  <c r="O58" i="7"/>
  <c r="G58" i="7"/>
  <c r="U58" i="7"/>
  <c r="I70" i="7"/>
  <c r="K70" i="7" s="1"/>
  <c r="M70" i="7" s="1"/>
  <c r="O70" i="7" s="1"/>
  <c r="Q70" i="7" s="1"/>
  <c r="S70" i="7"/>
  <c r="G70" i="7"/>
  <c r="AE70" i="7" s="1"/>
  <c r="AA70" i="7"/>
  <c r="AC70" i="7" s="1"/>
  <c r="U75" i="7"/>
  <c r="W75" i="7" s="1"/>
  <c r="Y75" i="7" s="1"/>
  <c r="AA75" i="7"/>
  <c r="AC75" i="7" s="1"/>
  <c r="S75" i="7"/>
  <c r="G75" i="7"/>
  <c r="I6" i="7"/>
  <c r="AC6" i="7"/>
  <c r="AC4" i="7" s="1"/>
  <c r="AC7" i="7"/>
  <c r="O16" i="7"/>
  <c r="W18" i="7"/>
  <c r="O18" i="7"/>
  <c r="G18" i="7"/>
  <c r="AA18" i="7"/>
  <c r="O19" i="7"/>
  <c r="G20" i="7"/>
  <c r="AE20" i="7" s="1"/>
  <c r="S22" i="7"/>
  <c r="G23" i="7"/>
  <c r="S23" i="7"/>
  <c r="Y26" i="7"/>
  <c r="U28" i="7"/>
  <c r="AA30" i="7"/>
  <c r="S30" i="7"/>
  <c r="K30" i="7"/>
  <c r="W30" i="7"/>
  <c r="O30" i="7"/>
  <c r="G30" i="7"/>
  <c r="U30" i="7"/>
  <c r="I40" i="7"/>
  <c r="W44" i="7"/>
  <c r="O44" i="7"/>
  <c r="G44" i="7"/>
  <c r="AA44" i="7"/>
  <c r="S44" i="7"/>
  <c r="K44" i="7"/>
  <c r="Y56" i="7"/>
  <c r="Y58" i="7"/>
  <c r="U60" i="7"/>
  <c r="U62" i="7"/>
  <c r="Y67" i="7"/>
  <c r="Y96" i="8"/>
  <c r="Y116" i="8"/>
  <c r="T6" i="9"/>
  <c r="P6" i="9"/>
  <c r="L6" i="9"/>
  <c r="S6" i="9"/>
  <c r="O6" i="9"/>
  <c r="K6" i="9"/>
  <c r="V6" i="9"/>
  <c r="R6" i="9"/>
  <c r="N6" i="9"/>
  <c r="U6" i="9"/>
  <c r="Q6" i="9"/>
  <c r="M6" i="9"/>
  <c r="M6" i="7"/>
  <c r="Y6" i="7"/>
  <c r="Y4" i="7" s="1"/>
  <c r="M7" i="7"/>
  <c r="W7" i="7"/>
  <c r="AA8" i="7"/>
  <c r="S8" i="7"/>
  <c r="K8" i="7"/>
  <c r="O8" i="7"/>
  <c r="AE8" i="7" s="1"/>
  <c r="Y8" i="7"/>
  <c r="W10" i="7"/>
  <c r="O10" i="7"/>
  <c r="G10" i="7"/>
  <c r="Q10" i="7"/>
  <c r="AA10" i="7"/>
  <c r="Y11" i="7"/>
  <c r="Q11" i="7"/>
  <c r="I11" i="7"/>
  <c r="AE11" i="7" s="1"/>
  <c r="O11" i="7"/>
  <c r="AA11" i="7"/>
  <c r="G12" i="7"/>
  <c r="Q12" i="7"/>
  <c r="AC12" i="7"/>
  <c r="I14" i="7"/>
  <c r="S14" i="7"/>
  <c r="AC14" i="7"/>
  <c r="G15" i="7"/>
  <c r="S15" i="7"/>
  <c r="AC15" i="7"/>
  <c r="I16" i="7"/>
  <c r="U16" i="7"/>
  <c r="K18" i="7"/>
  <c r="U18" i="7"/>
  <c r="K19" i="7"/>
  <c r="U19" i="7"/>
  <c r="M20" i="7"/>
  <c r="W20" i="7"/>
  <c r="M22" i="7"/>
  <c r="Y22" i="7"/>
  <c r="M23" i="7"/>
  <c r="W23" i="7"/>
  <c r="W24" i="7"/>
  <c r="O24" i="7"/>
  <c r="AA24" i="7"/>
  <c r="S24" i="7"/>
  <c r="K24" i="7"/>
  <c r="AE24" i="7" s="1"/>
  <c r="Q24" i="7"/>
  <c r="Q26" i="7"/>
  <c r="M28" i="7"/>
  <c r="AC28" i="7"/>
  <c r="M30" i="7"/>
  <c r="AC30" i="7"/>
  <c r="AE31" i="7"/>
  <c r="I32" i="7"/>
  <c r="Y32" i="7"/>
  <c r="I34" i="7"/>
  <c r="Y34" i="7"/>
  <c r="W36" i="7"/>
  <c r="O36" i="7"/>
  <c r="G36" i="7"/>
  <c r="AA36" i="7"/>
  <c r="S36" i="7"/>
  <c r="K36" i="7"/>
  <c r="U36" i="7"/>
  <c r="AA38" i="7"/>
  <c r="S38" i="7"/>
  <c r="K38" i="7"/>
  <c r="W38" i="7"/>
  <c r="O38" i="7"/>
  <c r="G38" i="7"/>
  <c r="U38" i="7"/>
  <c r="Q40" i="7"/>
  <c r="Q42" i="7"/>
  <c r="M44" i="7"/>
  <c r="AC44" i="7"/>
  <c r="M46" i="7"/>
  <c r="AC46" i="7"/>
  <c r="I48" i="7"/>
  <c r="Y48" i="7"/>
  <c r="I50" i="7"/>
  <c r="Y50" i="7"/>
  <c r="W52" i="7"/>
  <c r="O52" i="7"/>
  <c r="G52" i="7"/>
  <c r="AA52" i="7"/>
  <c r="S52" i="7"/>
  <c r="K52" i="7"/>
  <c r="U52" i="7"/>
  <c r="AA54" i="7"/>
  <c r="S54" i="7"/>
  <c r="K54" i="7"/>
  <c r="W54" i="7"/>
  <c r="O54" i="7"/>
  <c r="G54" i="7"/>
  <c r="U54" i="7"/>
  <c r="Q56" i="7"/>
  <c r="Q58" i="7"/>
  <c r="M60" i="7"/>
  <c r="AC60" i="7"/>
  <c r="M62" i="7"/>
  <c r="AC62" i="7"/>
  <c r="O67" i="7"/>
  <c r="U70" i="7"/>
  <c r="W70" i="7" s="1"/>
  <c r="Y70" i="7" s="1"/>
  <c r="I76" i="7"/>
  <c r="K76" i="7" s="1"/>
  <c r="M76" i="7" s="1"/>
  <c r="O76" i="7" s="1"/>
  <c r="Q76" i="7" s="1"/>
  <c r="K78" i="7"/>
  <c r="X5" i="8"/>
  <c r="Y53" i="8"/>
  <c r="AO53" i="8" s="1"/>
  <c r="Y61" i="8"/>
  <c r="AO61" i="8" s="1"/>
  <c r="W72" i="8"/>
  <c r="O72" i="8"/>
  <c r="G72" i="8"/>
  <c r="S72" i="8"/>
  <c r="I72" i="8"/>
  <c r="M72" i="8"/>
  <c r="U72" i="8"/>
  <c r="Q72" i="8"/>
  <c r="K72" i="8"/>
  <c r="K5" i="8" s="1"/>
  <c r="W76" i="8"/>
  <c r="O76" i="8"/>
  <c r="G76" i="8"/>
  <c r="Q76" i="8"/>
  <c r="I76" i="8"/>
  <c r="S76" i="8"/>
  <c r="K76" i="8"/>
  <c r="U76" i="8"/>
  <c r="M76" i="8"/>
  <c r="M5" i="7"/>
  <c r="AE5" i="7" s="1"/>
  <c r="U5" i="7"/>
  <c r="M9" i="7"/>
  <c r="AE9" i="7" s="1"/>
  <c r="U9" i="7"/>
  <c r="M13" i="7"/>
  <c r="AE13" i="7" s="1"/>
  <c r="U13" i="7"/>
  <c r="M17" i="7"/>
  <c r="U17" i="7"/>
  <c r="AE17" i="7" s="1"/>
  <c r="M21" i="7"/>
  <c r="AE21" i="7" s="1"/>
  <c r="U21" i="7"/>
  <c r="M25" i="7"/>
  <c r="AE25" i="7" s="1"/>
  <c r="U25" i="7"/>
  <c r="I27" i="7"/>
  <c r="AE27" i="7" s="1"/>
  <c r="Q27" i="7"/>
  <c r="Y27" i="7"/>
  <c r="M29" i="7"/>
  <c r="AE29" i="7" s="1"/>
  <c r="U29" i="7"/>
  <c r="I31" i="7"/>
  <c r="Q31" i="7"/>
  <c r="Y31" i="7"/>
  <c r="M33" i="7"/>
  <c r="AE33" i="7" s="1"/>
  <c r="U33" i="7"/>
  <c r="I35" i="7"/>
  <c r="Q35" i="7"/>
  <c r="Y35" i="7"/>
  <c r="M37" i="7"/>
  <c r="U37" i="7"/>
  <c r="I39" i="7"/>
  <c r="AE39" i="7" s="1"/>
  <c r="Q39" i="7"/>
  <c r="Y39" i="7"/>
  <c r="M41" i="7"/>
  <c r="U41" i="7"/>
  <c r="I43" i="7"/>
  <c r="AE43" i="7" s="1"/>
  <c r="Q43" i="7"/>
  <c r="Y43" i="7"/>
  <c r="M45" i="7"/>
  <c r="AE45" i="7" s="1"/>
  <c r="U45" i="7"/>
  <c r="I47" i="7"/>
  <c r="AE47" i="7" s="1"/>
  <c r="Q47" i="7"/>
  <c r="Y47" i="7"/>
  <c r="M49" i="7"/>
  <c r="AE49" i="7" s="1"/>
  <c r="U49" i="7"/>
  <c r="I51" i="7"/>
  <c r="Q51" i="7"/>
  <c r="Y51" i="7"/>
  <c r="M53" i="7"/>
  <c r="U53" i="7"/>
  <c r="I55" i="7"/>
  <c r="Q55" i="7"/>
  <c r="AE55" i="7" s="1"/>
  <c r="Y55" i="7"/>
  <c r="M57" i="7"/>
  <c r="AE57" i="7" s="1"/>
  <c r="U57" i="7"/>
  <c r="I59" i="7"/>
  <c r="AE59" i="7" s="1"/>
  <c r="Q59" i="7"/>
  <c r="Y59" i="7"/>
  <c r="M61" i="7"/>
  <c r="AE61" i="7" s="1"/>
  <c r="U61" i="7"/>
  <c r="I63" i="7"/>
  <c r="K65" i="7"/>
  <c r="K66" i="7"/>
  <c r="AA71" i="7"/>
  <c r="AC71" i="7" s="1"/>
  <c r="S71" i="7"/>
  <c r="AE71" i="7" s="1"/>
  <c r="AA73" i="7"/>
  <c r="AC73" i="7" s="1"/>
  <c r="AA74" i="7"/>
  <c r="AC74" i="7" s="1"/>
  <c r="I20" i="8"/>
  <c r="U21" i="8"/>
  <c r="M21" i="8"/>
  <c r="G21" i="8"/>
  <c r="Q21" i="8"/>
  <c r="W21" i="8"/>
  <c r="S21" i="8"/>
  <c r="M27" i="7"/>
  <c r="U27" i="7"/>
  <c r="M31" i="7"/>
  <c r="U31" i="7"/>
  <c r="M35" i="7"/>
  <c r="U35" i="7"/>
  <c r="AE35" i="7" s="1"/>
  <c r="M39" i="7"/>
  <c r="U39" i="7"/>
  <c r="M43" i="7"/>
  <c r="U43" i="7"/>
  <c r="M47" i="7"/>
  <c r="U47" i="7"/>
  <c r="M51" i="7"/>
  <c r="AE51" i="7" s="1"/>
  <c r="U51" i="7"/>
  <c r="M55" i="7"/>
  <c r="U55" i="7"/>
  <c r="M59" i="7"/>
  <c r="U59" i="7"/>
  <c r="AA63" i="7"/>
  <c r="S63" i="7"/>
  <c r="K63" i="7"/>
  <c r="O63" i="7"/>
  <c r="Y63" i="7"/>
  <c r="W65" i="7"/>
  <c r="O65" i="7"/>
  <c r="G65" i="7"/>
  <c r="AE65" i="7" s="1"/>
  <c r="Q65" i="7"/>
  <c r="AA65" i="7"/>
  <c r="Y66" i="7"/>
  <c r="Q66" i="7"/>
  <c r="AE66" i="7" s="1"/>
  <c r="I66" i="7"/>
  <c r="O66" i="7"/>
  <c r="AA66" i="7"/>
  <c r="Q6" i="8"/>
  <c r="I6" i="8"/>
  <c r="S6" i="8"/>
  <c r="G6" i="8"/>
  <c r="U6" i="8"/>
  <c r="Q8" i="8"/>
  <c r="I8" i="8"/>
  <c r="S8" i="8"/>
  <c r="G8" i="8"/>
  <c r="U8" i="8"/>
  <c r="Y8" i="8" s="1"/>
  <c r="AO8" i="8" s="1"/>
  <c r="Q10" i="8"/>
  <c r="I10" i="8"/>
  <c r="S10" i="8"/>
  <c r="G10" i="8"/>
  <c r="U10" i="8"/>
  <c r="Y10" i="8" s="1"/>
  <c r="AO10" i="8" s="1"/>
  <c r="Q12" i="8"/>
  <c r="I12" i="8"/>
  <c r="S12" i="8"/>
  <c r="Y12" i="8" s="1"/>
  <c r="AO12" i="8" s="1"/>
  <c r="G12" i="8"/>
  <c r="U12" i="8"/>
  <c r="Y13" i="8"/>
  <c r="AO13" i="8" s="1"/>
  <c r="Q14" i="8"/>
  <c r="I14" i="8"/>
  <c r="S14" i="8"/>
  <c r="G14" i="8"/>
  <c r="U14" i="8"/>
  <c r="Y14" i="8" s="1"/>
  <c r="AO14" i="8" s="1"/>
  <c r="Q16" i="8"/>
  <c r="I16" i="8"/>
  <c r="S16" i="8"/>
  <c r="Y16" i="8" s="1"/>
  <c r="AO16" i="8" s="1"/>
  <c r="G16" i="8"/>
  <c r="U16" i="8"/>
  <c r="Q18" i="8"/>
  <c r="I18" i="8"/>
  <c r="S18" i="8"/>
  <c r="G18" i="8"/>
  <c r="U18" i="8"/>
  <c r="Y18" i="8" s="1"/>
  <c r="AO18" i="8" s="1"/>
  <c r="W20" i="8"/>
  <c r="O20" i="8"/>
  <c r="O127" i="8" s="1"/>
  <c r="M20" i="8"/>
  <c r="G20" i="8"/>
  <c r="Q20" i="8"/>
  <c r="Y39" i="8"/>
  <c r="AO39" i="8" s="1"/>
  <c r="Y55" i="8"/>
  <c r="AO55" i="8" s="1"/>
  <c r="Y71" i="8"/>
  <c r="AO71" i="8" s="1"/>
  <c r="M64" i="7"/>
  <c r="AE64" i="7" s="1"/>
  <c r="U64" i="7"/>
  <c r="M68" i="7"/>
  <c r="AE68" i="7" s="1"/>
  <c r="U68" i="7"/>
  <c r="X21" i="8"/>
  <c r="I21" i="8"/>
  <c r="H5" i="8"/>
  <c r="S73" i="8"/>
  <c r="K73" i="8"/>
  <c r="W73" i="8"/>
  <c r="M73" i="8"/>
  <c r="Q73" i="8"/>
  <c r="G73" i="8"/>
  <c r="I5" i="9"/>
  <c r="X127" i="8"/>
  <c r="M7" i="8"/>
  <c r="Y7" i="8" s="1"/>
  <c r="AO7" i="8" s="1"/>
  <c r="M9" i="8"/>
  <c r="Y9" i="8" s="1"/>
  <c r="AO9" i="8" s="1"/>
  <c r="M11" i="8"/>
  <c r="Y11" i="8" s="1"/>
  <c r="AO11" i="8" s="1"/>
  <c r="M13" i="8"/>
  <c r="M15" i="8"/>
  <c r="Y15" i="8" s="1"/>
  <c r="AO15" i="8" s="1"/>
  <c r="M17" i="8"/>
  <c r="Y17" i="8" s="1"/>
  <c r="AO17" i="8" s="1"/>
  <c r="M19" i="8"/>
  <c r="Y19" i="8" s="1"/>
  <c r="AO19" i="8" s="1"/>
  <c r="H127" i="8"/>
  <c r="M22" i="8"/>
  <c r="I23" i="8"/>
  <c r="Q23" i="8"/>
  <c r="M24" i="8"/>
  <c r="Y24" i="8" s="1"/>
  <c r="AO24" i="8" s="1"/>
  <c r="I25" i="8"/>
  <c r="Q25" i="8"/>
  <c r="Y25" i="8" s="1"/>
  <c r="I26" i="8"/>
  <c r="Q26" i="8"/>
  <c r="Y26" i="8" s="1"/>
  <c r="AO26" i="8" s="1"/>
  <c r="M27" i="8"/>
  <c r="Y27" i="8" s="1"/>
  <c r="AO27" i="8" s="1"/>
  <c r="I28" i="8"/>
  <c r="Q28" i="8"/>
  <c r="M29" i="8"/>
  <c r="Y29" i="8" s="1"/>
  <c r="AO29" i="8" s="1"/>
  <c r="I30" i="8"/>
  <c r="Q30" i="8"/>
  <c r="Y30" i="8" s="1"/>
  <c r="AO30" i="8" s="1"/>
  <c r="M31" i="8"/>
  <c r="I32" i="8"/>
  <c r="Q32" i="8"/>
  <c r="M33" i="8"/>
  <c r="Y33" i="8" s="1"/>
  <c r="AO33" i="8" s="1"/>
  <c r="I34" i="8"/>
  <c r="Q34" i="8"/>
  <c r="M35" i="8"/>
  <c r="Y35" i="8" s="1"/>
  <c r="AO35" i="8" s="1"/>
  <c r="I36" i="8"/>
  <c r="Q36" i="8"/>
  <c r="M37" i="8"/>
  <c r="Y37" i="8" s="1"/>
  <c r="AO37" i="8" s="1"/>
  <c r="I38" i="8"/>
  <c r="Q38" i="8"/>
  <c r="Y38" i="8" s="1"/>
  <c r="AO38" i="8" s="1"/>
  <c r="M39" i="8"/>
  <c r="I40" i="8"/>
  <c r="Q40" i="8"/>
  <c r="M41" i="8"/>
  <c r="Y41" i="8" s="1"/>
  <c r="AO41" i="8" s="1"/>
  <c r="I42" i="8"/>
  <c r="Q42" i="8"/>
  <c r="Y42" i="8" s="1"/>
  <c r="AO42" i="8" s="1"/>
  <c r="M43" i="8"/>
  <c r="Y43" i="8" s="1"/>
  <c r="AO43" i="8" s="1"/>
  <c r="I44" i="8"/>
  <c r="Q44" i="8"/>
  <c r="M45" i="8"/>
  <c r="Y45" i="8" s="1"/>
  <c r="AO45" i="8" s="1"/>
  <c r="I46" i="8"/>
  <c r="Q46" i="8"/>
  <c r="Y46" i="8" s="1"/>
  <c r="AO46" i="8" s="1"/>
  <c r="M47" i="8"/>
  <c r="Y47" i="8" s="1"/>
  <c r="AO47" i="8" s="1"/>
  <c r="I48" i="8"/>
  <c r="Q48" i="8"/>
  <c r="M49" i="8"/>
  <c r="Y49" i="8" s="1"/>
  <c r="AO49" i="8" s="1"/>
  <c r="I50" i="8"/>
  <c r="Q50" i="8"/>
  <c r="Y50" i="8" s="1"/>
  <c r="AO50" i="8" s="1"/>
  <c r="M51" i="8"/>
  <c r="Y51" i="8" s="1"/>
  <c r="AO51" i="8" s="1"/>
  <c r="I52" i="8"/>
  <c r="Q52" i="8"/>
  <c r="M53" i="8"/>
  <c r="I54" i="8"/>
  <c r="Q54" i="8"/>
  <c r="Y54" i="8" s="1"/>
  <c r="AO54" i="8" s="1"/>
  <c r="M55" i="8"/>
  <c r="I56" i="8"/>
  <c r="Q56" i="8"/>
  <c r="M57" i="8"/>
  <c r="Y57" i="8" s="1"/>
  <c r="AO57" i="8" s="1"/>
  <c r="I58" i="8"/>
  <c r="Q58" i="8"/>
  <c r="Y58" i="8" s="1"/>
  <c r="AO58" i="8" s="1"/>
  <c r="M59" i="8"/>
  <c r="Y59" i="8" s="1"/>
  <c r="AO59" i="8" s="1"/>
  <c r="I60" i="8"/>
  <c r="Q60" i="8"/>
  <c r="M61" i="8"/>
  <c r="I62" i="8"/>
  <c r="Q62" i="8"/>
  <c r="Y62" i="8" s="1"/>
  <c r="AO62" i="8" s="1"/>
  <c r="M63" i="8"/>
  <c r="Y63" i="8" s="1"/>
  <c r="AO63" i="8" s="1"/>
  <c r="I64" i="8"/>
  <c r="Q64" i="8"/>
  <c r="M65" i="8"/>
  <c r="Y65" i="8" s="1"/>
  <c r="AO65" i="8" s="1"/>
  <c r="I66" i="8"/>
  <c r="Q66" i="8"/>
  <c r="Y66" i="8" s="1"/>
  <c r="AO66" i="8" s="1"/>
  <c r="M67" i="8"/>
  <c r="Y67" i="8" s="1"/>
  <c r="AO67" i="8" s="1"/>
  <c r="I68" i="8"/>
  <c r="Q68" i="8"/>
  <c r="M69" i="8"/>
  <c r="Y69" i="8" s="1"/>
  <c r="AO69" i="8" s="1"/>
  <c r="I70" i="8"/>
  <c r="Q70" i="8"/>
  <c r="Y70" i="8" s="1"/>
  <c r="AO70" i="8" s="1"/>
  <c r="M71" i="8"/>
  <c r="K74" i="8"/>
  <c r="S75" i="8"/>
  <c r="K75" i="8"/>
  <c r="K127" i="8" s="1"/>
  <c r="O75" i="8"/>
  <c r="Y79" i="8"/>
  <c r="Y83" i="8"/>
  <c r="Y87" i="8"/>
  <c r="Y99" i="8"/>
  <c r="Y103" i="8"/>
  <c r="Y115" i="8"/>
  <c r="Y119" i="8"/>
  <c r="M23" i="8"/>
  <c r="M25" i="8"/>
  <c r="M26" i="8"/>
  <c r="M28" i="8"/>
  <c r="M30" i="8"/>
  <c r="M32" i="8"/>
  <c r="M34" i="8"/>
  <c r="Y34" i="8" s="1"/>
  <c r="AO34" i="8" s="1"/>
  <c r="M36" i="8"/>
  <c r="M38" i="8"/>
  <c r="M40" i="8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W74" i="8"/>
  <c r="O74" i="8"/>
  <c r="G74" i="8"/>
  <c r="Q74" i="8"/>
  <c r="Y81" i="8"/>
  <c r="Y97" i="8"/>
  <c r="Y113" i="8"/>
  <c r="I5" i="10"/>
  <c r="M77" i="8"/>
  <c r="Y77" i="8" s="1"/>
  <c r="M78" i="8"/>
  <c r="Y78" i="8" s="1"/>
  <c r="M79" i="8"/>
  <c r="M80" i="8"/>
  <c r="Y80" i="8" s="1"/>
  <c r="M81" i="8"/>
  <c r="M82" i="8"/>
  <c r="Y82" i="8" s="1"/>
  <c r="M83" i="8"/>
  <c r="M84" i="8"/>
  <c r="Y84" i="8" s="1"/>
  <c r="M85" i="8"/>
  <c r="Y85" i="8" s="1"/>
  <c r="M86" i="8"/>
  <c r="Y86" i="8" s="1"/>
  <c r="M87" i="8"/>
  <c r="M88" i="8"/>
  <c r="M89" i="8"/>
  <c r="Y89" i="8" s="1"/>
  <c r="M90" i="8"/>
  <c r="Y90" i="8" s="1"/>
  <c r="M91" i="8"/>
  <c r="Y91" i="8" s="1"/>
  <c r="M92" i="8"/>
  <c r="M93" i="8"/>
  <c r="Y93" i="8" s="1"/>
  <c r="M94" i="8"/>
  <c r="Y94" i="8" s="1"/>
  <c r="M95" i="8"/>
  <c r="Y95" i="8" s="1"/>
  <c r="M96" i="8"/>
  <c r="M97" i="8"/>
  <c r="M98" i="8"/>
  <c r="Y98" i="8" s="1"/>
  <c r="M99" i="8"/>
  <c r="M100" i="8"/>
  <c r="Y100" i="8" s="1"/>
  <c r="M101" i="8"/>
  <c r="Y101" i="8" s="1"/>
  <c r="M102" i="8"/>
  <c r="Y102" i="8" s="1"/>
  <c r="M103" i="8"/>
  <c r="M104" i="8"/>
  <c r="Y104" i="8" s="1"/>
  <c r="M105" i="8"/>
  <c r="Y105" i="8" s="1"/>
  <c r="M106" i="8"/>
  <c r="Y106" i="8" s="1"/>
  <c r="M107" i="8"/>
  <c r="Y107" i="8" s="1"/>
  <c r="M108" i="8"/>
  <c r="Y108" i="8" s="1"/>
  <c r="M109" i="8"/>
  <c r="Y109" i="8" s="1"/>
  <c r="M110" i="8"/>
  <c r="Y110" i="8" s="1"/>
  <c r="M111" i="8"/>
  <c r="Y111" i="8" s="1"/>
  <c r="M112" i="8"/>
  <c r="Y112" i="8" s="1"/>
  <c r="M113" i="8"/>
  <c r="M114" i="8"/>
  <c r="Y114" i="8" s="1"/>
  <c r="M115" i="8"/>
  <c r="M116" i="8"/>
  <c r="M117" i="8"/>
  <c r="Y117" i="8" s="1"/>
  <c r="M118" i="8"/>
  <c r="Y118" i="8" s="1"/>
  <c r="M119" i="8"/>
  <c r="M120" i="8"/>
  <c r="M121" i="8"/>
  <c r="Y121" i="8" s="1"/>
  <c r="M122" i="8"/>
  <c r="Y122" i="8" s="1"/>
  <c r="M123" i="8"/>
  <c r="Y123" i="8" s="1"/>
  <c r="M124" i="8"/>
  <c r="M125" i="8"/>
  <c r="Y125" i="8" s="1"/>
  <c r="M126" i="8"/>
  <c r="Y126" i="8" s="1"/>
  <c r="G11" i="10"/>
  <c r="K11" i="10" s="1"/>
  <c r="I12" i="10"/>
  <c r="K12" i="10" s="1"/>
  <c r="K13" i="10"/>
  <c r="K8" i="12"/>
  <c r="I8" i="12"/>
  <c r="G8" i="12"/>
  <c r="S7" i="13"/>
  <c r="S14" i="13"/>
  <c r="S18" i="13"/>
  <c r="L5" i="14"/>
  <c r="I12" i="14"/>
  <c r="G12" i="14"/>
  <c r="I5" i="12"/>
  <c r="I7" i="12"/>
  <c r="G7" i="12"/>
  <c r="K7" i="12"/>
  <c r="K5" i="12" s="1"/>
  <c r="O8" i="12"/>
  <c r="I11" i="12"/>
  <c r="G11" i="12"/>
  <c r="M11" i="12"/>
  <c r="O11" i="12" s="1"/>
  <c r="K15" i="13"/>
  <c r="Q15" i="13"/>
  <c r="I15" i="13"/>
  <c r="M15" i="13"/>
  <c r="I14" i="14"/>
  <c r="M14" i="14" s="1"/>
  <c r="G14" i="14"/>
  <c r="K14" i="14"/>
  <c r="I18" i="14"/>
  <c r="G18" i="14"/>
  <c r="G6" i="10"/>
  <c r="G19" i="10"/>
  <c r="K19" i="10" s="1"/>
  <c r="I20" i="10"/>
  <c r="K20" i="10" s="1"/>
  <c r="K21" i="10"/>
  <c r="G22" i="10"/>
  <c r="K22" i="10" s="1"/>
  <c r="M7" i="12"/>
  <c r="O7" i="12" s="1"/>
  <c r="N5" i="12"/>
  <c r="K11" i="12"/>
  <c r="K8" i="13"/>
  <c r="I8" i="13"/>
  <c r="I5" i="13" s="1"/>
  <c r="O8" i="13"/>
  <c r="S10" i="13"/>
  <c r="Q12" i="13"/>
  <c r="I12" i="13"/>
  <c r="O12" i="13"/>
  <c r="G12" i="13"/>
  <c r="M12" i="13"/>
  <c r="G15" i="13"/>
  <c r="K18" i="14"/>
  <c r="G5" i="9"/>
  <c r="O9" i="12"/>
  <c r="O15" i="13"/>
  <c r="I6" i="14"/>
  <c r="G6" i="14"/>
  <c r="K6" i="14"/>
  <c r="I10" i="14"/>
  <c r="G10" i="14"/>
  <c r="K11" i="13"/>
  <c r="S11" i="13" s="1"/>
  <c r="Q11" i="13"/>
  <c r="I11" i="13"/>
  <c r="Q16" i="13"/>
  <c r="I16" i="13"/>
  <c r="O16" i="13"/>
  <c r="G16" i="13"/>
  <c r="K19" i="13"/>
  <c r="S19" i="13" s="1"/>
  <c r="Q19" i="13"/>
  <c r="Q5" i="13" s="1"/>
  <c r="I19" i="13"/>
  <c r="I8" i="14"/>
  <c r="G8" i="14"/>
  <c r="I16" i="14"/>
  <c r="M16" i="14" s="1"/>
  <c r="G16" i="14"/>
  <c r="K20" i="14"/>
  <c r="I20" i="14"/>
  <c r="M20" i="14" s="1"/>
  <c r="K22" i="14"/>
  <c r="I22" i="14"/>
  <c r="K24" i="14"/>
  <c r="I24" i="14"/>
  <c r="M24" i="14" s="1"/>
  <c r="K26" i="14"/>
  <c r="I26" i="14"/>
  <c r="K28" i="14"/>
  <c r="I28" i="14"/>
  <c r="M28" i="14" s="1"/>
  <c r="K30" i="14"/>
  <c r="I30" i="14"/>
  <c r="K32" i="14"/>
  <c r="I32" i="14"/>
  <c r="M32" i="14" s="1"/>
  <c r="M6" i="12"/>
  <c r="M10" i="12"/>
  <c r="O10" i="12" s="1"/>
  <c r="M6" i="13"/>
  <c r="M9" i="13"/>
  <c r="S9" i="13" s="1"/>
  <c r="M13" i="13"/>
  <c r="K14" i="13"/>
  <c r="M17" i="13"/>
  <c r="K18" i="13"/>
  <c r="G6" i="13"/>
  <c r="G9" i="13"/>
  <c r="G13" i="13"/>
  <c r="G17" i="13"/>
  <c r="S17" i="13" s="1"/>
  <c r="L9" i="3"/>
  <c r="M9" i="3"/>
  <c r="R14" i="3"/>
  <c r="R22" i="3" s="1"/>
  <c r="I73" i="6"/>
  <c r="Y73" i="6" s="1"/>
  <c r="H70" i="6"/>
  <c r="AB17" i="3"/>
  <c r="X17" i="3"/>
  <c r="S17" i="3"/>
  <c r="Z17" i="3"/>
  <c r="U17" i="3"/>
  <c r="Q17" i="3"/>
  <c r="J6" i="3"/>
  <c r="K5" i="3"/>
  <c r="V17" i="3"/>
  <c r="AA17" i="3"/>
  <c r="R17" i="3"/>
  <c r="X9" i="3"/>
  <c r="X13" i="3"/>
  <c r="X12" i="3"/>
  <c r="H18" i="4"/>
  <c r="H30" i="4" s="1"/>
  <c r="T6" i="4"/>
  <c r="O6" i="4"/>
  <c r="K6" i="4"/>
  <c r="V6" i="4"/>
  <c r="R6" i="4"/>
  <c r="M6" i="4"/>
  <c r="U6" i="4"/>
  <c r="L6" i="4"/>
  <c r="P6" i="4"/>
  <c r="U10" i="4"/>
  <c r="P10" i="4"/>
  <c r="L10" i="4"/>
  <c r="W10" i="4"/>
  <c r="S10" i="4"/>
  <c r="N10" i="4"/>
  <c r="V10" i="4"/>
  <c r="M10" i="4"/>
  <c r="R10" i="4"/>
  <c r="M48" i="6"/>
  <c r="U63" i="6"/>
  <c r="X63" i="6" s="1"/>
  <c r="Y63" i="6"/>
  <c r="L8" i="3"/>
  <c r="M8" i="3"/>
  <c r="W7" i="6"/>
  <c r="S7" i="6"/>
  <c r="O7" i="6"/>
  <c r="U7" i="6"/>
  <c r="Q7" i="6"/>
  <c r="M7" i="6"/>
  <c r="T7" i="6"/>
  <c r="L7" i="6"/>
  <c r="P7" i="6"/>
  <c r="N7" i="6"/>
  <c r="V7" i="6"/>
  <c r="H417" i="1"/>
  <c r="AA21" i="3"/>
  <c r="V21" i="3"/>
  <c r="R21" i="3"/>
  <c r="AC21" i="3"/>
  <c r="Y21" i="3"/>
  <c r="K10" i="3"/>
  <c r="Z21" i="3"/>
  <c r="Q21" i="3"/>
  <c r="U21" i="3"/>
  <c r="X21" i="3"/>
  <c r="T8" i="4"/>
  <c r="O8" i="4"/>
  <c r="K8" i="4"/>
  <c r="V8" i="4"/>
  <c r="R8" i="4"/>
  <c r="M8" i="4"/>
  <c r="P8" i="4"/>
  <c r="U8" i="4"/>
  <c r="L8" i="4"/>
  <c r="E33" i="5"/>
  <c r="E34" i="5"/>
  <c r="V8" i="6"/>
  <c r="R8" i="6"/>
  <c r="R5" i="6" s="1"/>
  <c r="T8" i="6"/>
  <c r="U8" i="6"/>
  <c r="O8" i="6"/>
  <c r="Q8" i="6"/>
  <c r="M8" i="6"/>
  <c r="W8" i="6"/>
  <c r="L8" i="6"/>
  <c r="P8" i="6"/>
  <c r="N8" i="6"/>
  <c r="N21" i="6"/>
  <c r="N23" i="6"/>
  <c r="X23" i="6" s="1"/>
  <c r="Y23" i="6" s="1"/>
  <c r="X11" i="3"/>
  <c r="X19" i="3" s="1"/>
  <c r="AB21" i="3"/>
  <c r="U13" i="3"/>
  <c r="U9" i="3"/>
  <c r="U14" i="3" s="1"/>
  <c r="U22" i="3" s="1"/>
  <c r="U12" i="3"/>
  <c r="S6" i="4"/>
  <c r="N8" i="4"/>
  <c r="N18" i="4" s="1"/>
  <c r="N30" i="4" s="1"/>
  <c r="T10" i="4"/>
  <c r="X5" i="5"/>
  <c r="W6" i="6"/>
  <c r="W5" i="6" s="1"/>
  <c r="I5" i="6"/>
  <c r="Q6" i="6"/>
  <c r="N6" i="6"/>
  <c r="T6" i="6"/>
  <c r="S8" i="6"/>
  <c r="T32" i="6"/>
  <c r="X32" i="6" s="1"/>
  <c r="Y32" i="6" s="1"/>
  <c r="T34" i="6"/>
  <c r="X34" i="6" s="1"/>
  <c r="Y34" i="6"/>
  <c r="T36" i="6"/>
  <c r="X36" i="6" s="1"/>
  <c r="Y36" i="6" s="1"/>
  <c r="T38" i="6"/>
  <c r="X38" i="6" s="1"/>
  <c r="Y38" i="6"/>
  <c r="T40" i="6"/>
  <c r="X40" i="6" s="1"/>
  <c r="Y40" i="6" s="1"/>
  <c r="T42" i="6"/>
  <c r="X42" i="6" s="1"/>
  <c r="Y42" i="6"/>
  <c r="T44" i="6"/>
  <c r="X44" i="6" s="1"/>
  <c r="Y44" i="6" s="1"/>
  <c r="AC10" i="3"/>
  <c r="AA10" i="3"/>
  <c r="AA14" i="3" s="1"/>
  <c r="AA22" i="3" s="1"/>
  <c r="V10" i="3"/>
  <c r="V14" i="3" s="1"/>
  <c r="V22" i="3" s="1"/>
  <c r="R10" i="3"/>
  <c r="S10" i="3"/>
  <c r="AB10" i="3"/>
  <c r="Q13" i="3"/>
  <c r="Q9" i="3"/>
  <c r="AB9" i="3"/>
  <c r="AB14" i="3" s="1"/>
  <c r="AB22" i="3" s="1"/>
  <c r="AB13" i="3"/>
  <c r="T9" i="4"/>
  <c r="O9" i="4"/>
  <c r="K9" i="4"/>
  <c r="V9" i="4"/>
  <c r="R9" i="4"/>
  <c r="M9" i="4"/>
  <c r="S9" i="4"/>
  <c r="P11" i="4"/>
  <c r="W11" i="4"/>
  <c r="U12" i="4"/>
  <c r="P12" i="4"/>
  <c r="L12" i="4"/>
  <c r="W12" i="4"/>
  <c r="S12" i="4"/>
  <c r="N12" i="4"/>
  <c r="R12" i="4"/>
  <c r="U13" i="4"/>
  <c r="P13" i="4"/>
  <c r="L13" i="4"/>
  <c r="X13" i="4" s="1"/>
  <c r="Y13" i="4" s="1"/>
  <c r="W13" i="4"/>
  <c r="S13" i="4"/>
  <c r="N13" i="4"/>
  <c r="R13" i="4"/>
  <c r="W14" i="4"/>
  <c r="S14" i="4"/>
  <c r="V14" i="4"/>
  <c r="P14" i="4"/>
  <c r="L14" i="4"/>
  <c r="X14" i="4" s="1"/>
  <c r="Y14" i="4" s="1"/>
  <c r="T14" i="4"/>
  <c r="N14" i="4"/>
  <c r="R14" i="4"/>
  <c r="X29" i="4"/>
  <c r="Y29" i="4" s="1"/>
  <c r="U43" i="4"/>
  <c r="P43" i="4"/>
  <c r="L43" i="4"/>
  <c r="W43" i="4"/>
  <c r="S43" i="4"/>
  <c r="N43" i="4"/>
  <c r="O43" i="4"/>
  <c r="T43" i="4"/>
  <c r="K43" i="4"/>
  <c r="N44" i="4"/>
  <c r="T44" i="4"/>
  <c r="V44" i="4"/>
  <c r="L44" i="4"/>
  <c r="M45" i="4"/>
  <c r="V45" i="4"/>
  <c r="S45" i="4"/>
  <c r="Z32" i="5"/>
  <c r="Z33" i="5" s="1"/>
  <c r="AL26" i="5"/>
  <c r="N46" i="6"/>
  <c r="X46" i="6" s="1"/>
  <c r="Y46" i="6"/>
  <c r="V52" i="6"/>
  <c r="R59" i="6"/>
  <c r="I7" i="3"/>
  <c r="J7" i="3" s="1"/>
  <c r="AB20" i="3"/>
  <c r="X20" i="3"/>
  <c r="S20" i="3"/>
  <c r="Z20" i="3"/>
  <c r="U20" i="3"/>
  <c r="Q20" i="3"/>
  <c r="X10" i="3"/>
  <c r="Q11" i="3"/>
  <c r="AB11" i="3"/>
  <c r="AB19" i="3" s="1"/>
  <c r="V20" i="3"/>
  <c r="S9" i="3"/>
  <c r="S13" i="3"/>
  <c r="Z13" i="3"/>
  <c r="Z9" i="3"/>
  <c r="Z14" i="3" s="1"/>
  <c r="Z22" i="3" s="1"/>
  <c r="AC12" i="3"/>
  <c r="AC11" i="3"/>
  <c r="AC19" i="3" s="1"/>
  <c r="T7" i="4"/>
  <c r="O7" i="4"/>
  <c r="K7" i="4"/>
  <c r="V7" i="4"/>
  <c r="R7" i="4"/>
  <c r="M7" i="4"/>
  <c r="S7" i="4"/>
  <c r="N9" i="4"/>
  <c r="W9" i="4"/>
  <c r="W18" i="4" s="1"/>
  <c r="W30" i="4" s="1"/>
  <c r="T11" i="4"/>
  <c r="X11" i="4" s="1"/>
  <c r="Y11" i="4" s="1"/>
  <c r="M12" i="4"/>
  <c r="V12" i="4"/>
  <c r="M13" i="4"/>
  <c r="V13" i="4"/>
  <c r="M14" i="4"/>
  <c r="S42" i="4"/>
  <c r="W42" i="4"/>
  <c r="M42" i="4"/>
  <c r="P42" i="4"/>
  <c r="R43" i="4"/>
  <c r="L11" i="6"/>
  <c r="X11" i="6" s="1"/>
  <c r="Y11" i="6"/>
  <c r="W14" i="6"/>
  <c r="S14" i="6"/>
  <c r="O14" i="6"/>
  <c r="U14" i="6"/>
  <c r="Q14" i="6"/>
  <c r="M14" i="6"/>
  <c r="V14" i="6"/>
  <c r="N14" i="6"/>
  <c r="R14" i="6"/>
  <c r="P14" i="6"/>
  <c r="X28" i="6"/>
  <c r="Y28" i="6" s="1"/>
  <c r="L24" i="6"/>
  <c r="W88" i="6"/>
  <c r="X88" i="6" s="1"/>
  <c r="Y88" i="6" s="1"/>
  <c r="T26" i="3"/>
  <c r="Y26" i="3"/>
  <c r="M31" i="4"/>
  <c r="M32" i="4"/>
  <c r="M33" i="4"/>
  <c r="M35" i="4"/>
  <c r="U52" i="4"/>
  <c r="P52" i="4"/>
  <c r="L52" i="4"/>
  <c r="X52" i="4" s="1"/>
  <c r="Y52" i="4" s="1"/>
  <c r="W52" i="4"/>
  <c r="S52" i="4"/>
  <c r="N52" i="4"/>
  <c r="R52" i="4"/>
  <c r="M58" i="4"/>
  <c r="X30" i="5"/>
  <c r="M33" i="5"/>
  <c r="AB33" i="5" s="1"/>
  <c r="AB32" i="5"/>
  <c r="Q33" i="5"/>
  <c r="AF33" i="5" s="1"/>
  <c r="AF32" i="5"/>
  <c r="U33" i="5"/>
  <c r="AJ33" i="5" s="1"/>
  <c r="AJ32" i="5"/>
  <c r="X31" i="6"/>
  <c r="Y31" i="6" s="1"/>
  <c r="T24" i="6"/>
  <c r="U47" i="6"/>
  <c r="X47" i="6" s="1"/>
  <c r="Y47" i="6" s="1"/>
  <c r="U50" i="6"/>
  <c r="X50" i="6" s="1"/>
  <c r="Y50" i="6"/>
  <c r="U65" i="6"/>
  <c r="X65" i="6" s="1"/>
  <c r="Y65" i="6"/>
  <c r="H60" i="4"/>
  <c r="U31" i="4"/>
  <c r="P31" i="4"/>
  <c r="L31" i="4"/>
  <c r="W31" i="4"/>
  <c r="S31" i="4"/>
  <c r="N31" i="4"/>
  <c r="R31" i="4"/>
  <c r="R60" i="4" s="1"/>
  <c r="U32" i="4"/>
  <c r="P32" i="4"/>
  <c r="L32" i="4"/>
  <c r="W32" i="4"/>
  <c r="S32" i="4"/>
  <c r="N32" i="4"/>
  <c r="X32" i="4" s="1"/>
  <c r="Y32" i="4" s="1"/>
  <c r="R32" i="4"/>
  <c r="U33" i="4"/>
  <c r="P33" i="4"/>
  <c r="L33" i="4"/>
  <c r="W33" i="4"/>
  <c r="S33" i="4"/>
  <c r="N33" i="4"/>
  <c r="R33" i="4"/>
  <c r="P34" i="4"/>
  <c r="W34" i="4"/>
  <c r="X34" i="4" s="1"/>
  <c r="Y34" i="4" s="1"/>
  <c r="U35" i="4"/>
  <c r="P35" i="4"/>
  <c r="L35" i="4"/>
  <c r="W35" i="4"/>
  <c r="S35" i="4"/>
  <c r="N35" i="4"/>
  <c r="R35" i="4"/>
  <c r="P36" i="4"/>
  <c r="X36" i="4" s="1"/>
  <c r="Y36" i="4" s="1"/>
  <c r="W36" i="4"/>
  <c r="V41" i="4"/>
  <c r="V60" i="4" s="1"/>
  <c r="R41" i="4"/>
  <c r="M41" i="4"/>
  <c r="T41" i="4"/>
  <c r="T60" i="4" s="1"/>
  <c r="O41" i="4"/>
  <c r="O60" i="4" s="1"/>
  <c r="K41" i="4"/>
  <c r="S41" i="4"/>
  <c r="M52" i="4"/>
  <c r="V52" i="4"/>
  <c r="U58" i="4"/>
  <c r="P58" i="4"/>
  <c r="L58" i="4"/>
  <c r="W58" i="4"/>
  <c r="S58" i="4"/>
  <c r="N58" i="4"/>
  <c r="R58" i="4"/>
  <c r="X17" i="5"/>
  <c r="X25" i="5"/>
  <c r="H32" i="5"/>
  <c r="X28" i="5"/>
  <c r="O33" i="5"/>
  <c r="AD33" i="5" s="1"/>
  <c r="AD32" i="5"/>
  <c r="S33" i="5"/>
  <c r="AH33" i="5" s="1"/>
  <c r="AH32" i="5"/>
  <c r="W32" i="5"/>
  <c r="W33" i="5" s="1"/>
  <c r="W12" i="6"/>
  <c r="S12" i="6"/>
  <c r="O12" i="6"/>
  <c r="U12" i="6"/>
  <c r="Q12" i="6"/>
  <c r="M12" i="6"/>
  <c r="T12" i="6"/>
  <c r="L12" i="6"/>
  <c r="P12" i="6"/>
  <c r="Q16" i="6"/>
  <c r="I15" i="6"/>
  <c r="I24" i="6"/>
  <c r="X26" i="6"/>
  <c r="Y26" i="6" s="1"/>
  <c r="N54" i="6"/>
  <c r="X54" i="6" s="1"/>
  <c r="Y54" i="6"/>
  <c r="Q61" i="6"/>
  <c r="S77" i="6"/>
  <c r="X77" i="6" s="1"/>
  <c r="Y77" i="6" s="1"/>
  <c r="V81" i="6"/>
  <c r="R81" i="6"/>
  <c r="N81" i="6"/>
  <c r="T81" i="6"/>
  <c r="P81" i="6"/>
  <c r="L81" i="6"/>
  <c r="S81" i="6"/>
  <c r="W81" i="6"/>
  <c r="O81" i="6"/>
  <c r="Q81" i="6"/>
  <c r="V83" i="6"/>
  <c r="V82" i="6" s="1"/>
  <c r="I82" i="6"/>
  <c r="T85" i="6"/>
  <c r="P85" i="6"/>
  <c r="L85" i="6"/>
  <c r="V85" i="6"/>
  <c r="R85" i="6"/>
  <c r="N85" i="6"/>
  <c r="S85" i="6"/>
  <c r="W85" i="6"/>
  <c r="O85" i="6"/>
  <c r="Q85" i="6"/>
  <c r="Y9" i="6"/>
  <c r="O10" i="6"/>
  <c r="P25" i="6"/>
  <c r="U29" i="6"/>
  <c r="Y49" i="6"/>
  <c r="N49" i="6"/>
  <c r="X49" i="6" s="1"/>
  <c r="N51" i="6"/>
  <c r="X51" i="6" s="1"/>
  <c r="Y51" i="6" s="1"/>
  <c r="Y53" i="6"/>
  <c r="N53" i="6"/>
  <c r="X53" i="6" s="1"/>
  <c r="N55" i="6"/>
  <c r="X55" i="6" s="1"/>
  <c r="Y55" i="6" s="1"/>
  <c r="S78" i="6"/>
  <c r="V84" i="6"/>
  <c r="R84" i="6"/>
  <c r="N84" i="6"/>
  <c r="T84" i="6"/>
  <c r="T82" i="6" s="1"/>
  <c r="P84" i="6"/>
  <c r="L84" i="6"/>
  <c r="W84" i="6"/>
  <c r="O84" i="6"/>
  <c r="S84" i="6"/>
  <c r="U84" i="6"/>
  <c r="U82" i="6" s="1"/>
  <c r="U89" i="6"/>
  <c r="X9" i="6"/>
  <c r="T10" i="6"/>
  <c r="P10" i="6"/>
  <c r="L10" i="6"/>
  <c r="V10" i="6"/>
  <c r="R10" i="6"/>
  <c r="N10" i="6"/>
  <c r="S10" i="6"/>
  <c r="N27" i="6"/>
  <c r="X27" i="6" s="1"/>
  <c r="Y27" i="6" s="1"/>
  <c r="Y60" i="6"/>
  <c r="R60" i="6"/>
  <c r="X60" i="6" s="1"/>
  <c r="S62" i="6"/>
  <c r="Y64" i="6"/>
  <c r="U64" i="6"/>
  <c r="X64" i="6" s="1"/>
  <c r="O75" i="6"/>
  <c r="X75" i="6" s="1"/>
  <c r="Y75" i="6" s="1"/>
  <c r="M84" i="6"/>
  <c r="W86" i="6"/>
  <c r="S86" i="6"/>
  <c r="O86" i="6"/>
  <c r="U86" i="6"/>
  <c r="Q86" i="6"/>
  <c r="M86" i="6"/>
  <c r="V86" i="6"/>
  <c r="N86" i="6"/>
  <c r="R86" i="6"/>
  <c r="T86" i="6"/>
  <c r="W89" i="6"/>
  <c r="T93" i="6"/>
  <c r="P93" i="6"/>
  <c r="R93" i="6"/>
  <c r="S93" i="6"/>
  <c r="O93" i="6"/>
  <c r="X93" i="6" s="1"/>
  <c r="Y93" i="6" s="1"/>
  <c r="X67" i="6"/>
  <c r="W80" i="6"/>
  <c r="W78" i="6" s="1"/>
  <c r="S80" i="6"/>
  <c r="O80" i="6"/>
  <c r="O78" i="6" s="1"/>
  <c r="U80" i="6"/>
  <c r="U78" i="6" s="1"/>
  <c r="Q80" i="6"/>
  <c r="M80" i="6"/>
  <c r="M78" i="6" s="1"/>
  <c r="P80" i="6"/>
  <c r="V71" i="6"/>
  <c r="V70" i="6" s="1"/>
  <c r="V66" i="6" s="1"/>
  <c r="R71" i="6"/>
  <c r="R70" i="6" s="1"/>
  <c r="R66" i="6" s="1"/>
  <c r="N71" i="6"/>
  <c r="N70" i="6" s="1"/>
  <c r="N66" i="6" s="1"/>
  <c r="I70" i="6"/>
  <c r="T71" i="6"/>
  <c r="T70" i="6" s="1"/>
  <c r="T66" i="6" s="1"/>
  <c r="P71" i="6"/>
  <c r="P70" i="6" s="1"/>
  <c r="P66" i="6" s="1"/>
  <c r="Q71" i="6"/>
  <c r="U74" i="6"/>
  <c r="U70" i="6" s="1"/>
  <c r="U66" i="6" s="1"/>
  <c r="Q74" i="6"/>
  <c r="M74" i="6"/>
  <c r="X74" i="6" s="1"/>
  <c r="Y74" i="6" s="1"/>
  <c r="W74" i="6"/>
  <c r="W70" i="6" s="1"/>
  <c r="W66" i="6" s="1"/>
  <c r="S74" i="6"/>
  <c r="S70" i="6" s="1"/>
  <c r="S66" i="6" s="1"/>
  <c r="O74" i="6"/>
  <c r="O70" i="6" s="1"/>
  <c r="O66" i="6" s="1"/>
  <c r="P74" i="6"/>
  <c r="T79" i="6"/>
  <c r="T78" i="6" s="1"/>
  <c r="P79" i="6"/>
  <c r="P78" i="6" s="1"/>
  <c r="L79" i="6"/>
  <c r="V79" i="6"/>
  <c r="V78" i="6" s="1"/>
  <c r="R79" i="6"/>
  <c r="R78" i="6" s="1"/>
  <c r="N79" i="6"/>
  <c r="N78" i="6" s="1"/>
  <c r="Q79" i="6"/>
  <c r="Q78" i="6" s="1"/>
  <c r="L80" i="6"/>
  <c r="X80" i="6" s="1"/>
  <c r="Y80" i="6" s="1"/>
  <c r="T80" i="6"/>
  <c r="Y90" i="6"/>
  <c r="U92" i="6"/>
  <c r="Q92" i="6"/>
  <c r="M92" i="6"/>
  <c r="X92" i="6" s="1"/>
  <c r="Y92" i="6" s="1"/>
  <c r="W92" i="6"/>
  <c r="S92" i="6"/>
  <c r="O92" i="6"/>
  <c r="P92" i="6"/>
  <c r="R94" i="6"/>
  <c r="X94" i="6" s="1"/>
  <c r="Y94" i="6" s="1"/>
  <c r="S6" i="13" l="1"/>
  <c r="G5" i="13"/>
  <c r="M5" i="12"/>
  <c r="O6" i="12"/>
  <c r="O5" i="12" s="1"/>
  <c r="O5" i="13"/>
  <c r="Y75" i="8"/>
  <c r="AO75" i="8" s="1"/>
  <c r="U127" i="8"/>
  <c r="U5" i="8"/>
  <c r="Q127" i="8"/>
  <c r="Q5" i="8"/>
  <c r="AE34" i="7"/>
  <c r="AE14" i="7"/>
  <c r="M18" i="14"/>
  <c r="Y56" i="8"/>
  <c r="AO56" i="8" s="1"/>
  <c r="Y32" i="8"/>
  <c r="AO32" i="8" s="1"/>
  <c r="Y76" i="8"/>
  <c r="AO76" i="8" s="1"/>
  <c r="AE36" i="7"/>
  <c r="AE10" i="7"/>
  <c r="AE42" i="7"/>
  <c r="M127" i="8"/>
  <c r="AE6" i="7"/>
  <c r="AE4" i="7" s="1"/>
  <c r="S13" i="13"/>
  <c r="M5" i="13"/>
  <c r="M8" i="14"/>
  <c r="S16" i="13"/>
  <c r="K5" i="14"/>
  <c r="K5" i="13"/>
  <c r="G5" i="12"/>
  <c r="M12" i="14"/>
  <c r="S8" i="13"/>
  <c r="Y20" i="8"/>
  <c r="AO20" i="8" s="1"/>
  <c r="S127" i="8"/>
  <c r="S5" i="8"/>
  <c r="Y72" i="8"/>
  <c r="AO72" i="8" s="1"/>
  <c r="O5" i="8"/>
  <c r="W6" i="9"/>
  <c r="X6" i="9" s="1"/>
  <c r="AE23" i="7"/>
  <c r="AE75" i="7"/>
  <c r="AE74" i="7"/>
  <c r="AE76" i="7"/>
  <c r="AE73" i="7"/>
  <c r="AE69" i="7"/>
  <c r="AE50" i="7"/>
  <c r="AE32" i="7"/>
  <c r="K4" i="7"/>
  <c r="AE62" i="7"/>
  <c r="W127" i="8"/>
  <c r="AE56" i="7"/>
  <c r="AE40" i="7"/>
  <c r="AE26" i="7"/>
  <c r="AE22" i="7"/>
  <c r="M6" i="14"/>
  <c r="I5" i="14"/>
  <c r="M4" i="7"/>
  <c r="AE48" i="7"/>
  <c r="AE16" i="7"/>
  <c r="M5" i="8"/>
  <c r="AE7" i="7"/>
  <c r="M10" i="14"/>
  <c r="S15" i="13"/>
  <c r="Y74" i="8"/>
  <c r="AO74" i="8" s="1"/>
  <c r="Y64" i="8"/>
  <c r="AO64" i="8" s="1"/>
  <c r="Y48" i="8"/>
  <c r="AO48" i="8" s="1"/>
  <c r="Y40" i="8"/>
  <c r="AO40" i="8" s="1"/>
  <c r="Y73" i="8"/>
  <c r="AO73" i="8" s="1"/>
  <c r="G127" i="8"/>
  <c r="G5" i="8"/>
  <c r="AE54" i="7"/>
  <c r="AE12" i="7"/>
  <c r="G4" i="7"/>
  <c r="AE30" i="7"/>
  <c r="I4" i="7"/>
  <c r="AE58" i="7"/>
  <c r="AE28" i="7"/>
  <c r="Y6" i="8"/>
  <c r="M30" i="14"/>
  <c r="M26" i="14"/>
  <c r="M22" i="14"/>
  <c r="G5" i="14"/>
  <c r="S12" i="13"/>
  <c r="G5" i="10"/>
  <c r="K6" i="10"/>
  <c r="K5" i="10" s="1"/>
  <c r="Y68" i="8"/>
  <c r="AO68" i="8" s="1"/>
  <c r="Y60" i="8"/>
  <c r="AO60" i="8" s="1"/>
  <c r="Y52" i="8"/>
  <c r="AO52" i="8" s="1"/>
  <c r="Y44" i="8"/>
  <c r="AO44" i="8" s="1"/>
  <c r="Y36" i="8"/>
  <c r="AO36" i="8" s="1"/>
  <c r="Y28" i="8"/>
  <c r="AO28" i="8" s="1"/>
  <c r="Y23" i="8"/>
  <c r="AO23" i="8" s="1"/>
  <c r="I127" i="8"/>
  <c r="I5" i="8"/>
  <c r="Y21" i="8"/>
  <c r="AO21" i="8" s="1"/>
  <c r="AE63" i="7"/>
  <c r="U4" i="7"/>
  <c r="AE52" i="7"/>
  <c r="AE38" i="7"/>
  <c r="AE15" i="7"/>
  <c r="AE44" i="7"/>
  <c r="AE18" i="7"/>
  <c r="Q4" i="7"/>
  <c r="AE78" i="7"/>
  <c r="AE19" i="7"/>
  <c r="AE60" i="7"/>
  <c r="AE46" i="7"/>
  <c r="W4" i="7"/>
  <c r="T61" i="4"/>
  <c r="T95" i="6"/>
  <c r="X79" i="6"/>
  <c r="Y79" i="6" s="1"/>
  <c r="L78" i="6"/>
  <c r="X78" i="6" s="1"/>
  <c r="Y78" i="6" s="1"/>
  <c r="I66" i="6"/>
  <c r="M70" i="6"/>
  <c r="M66" i="6" s="1"/>
  <c r="Y67" i="6"/>
  <c r="M82" i="6"/>
  <c r="X62" i="6"/>
  <c r="Y62" i="6" s="1"/>
  <c r="S24" i="6"/>
  <c r="X84" i="6"/>
  <c r="Y84" i="6" s="1"/>
  <c r="L82" i="6"/>
  <c r="R82" i="6"/>
  <c r="X81" i="6"/>
  <c r="Y81" i="6" s="1"/>
  <c r="N24" i="6"/>
  <c r="X33" i="4"/>
  <c r="Y33" i="4" s="1"/>
  <c r="S60" i="4"/>
  <c r="U60" i="4"/>
  <c r="T12" i="3"/>
  <c r="T11" i="3"/>
  <c r="T19" i="3" s="1"/>
  <c r="T9" i="3"/>
  <c r="T13" i="3"/>
  <c r="T17" i="3"/>
  <c r="AD26" i="3"/>
  <c r="AD13" i="3" s="1"/>
  <c r="T20" i="3"/>
  <c r="X83" i="6"/>
  <c r="Y83" i="6" s="1"/>
  <c r="X42" i="4"/>
  <c r="Y42" i="4" s="1"/>
  <c r="AC14" i="3"/>
  <c r="AC22" i="3" s="1"/>
  <c r="X44" i="4"/>
  <c r="Y44" i="4" s="1"/>
  <c r="X43" i="4"/>
  <c r="Y43" i="4" s="1"/>
  <c r="X6" i="6"/>
  <c r="Y6" i="6" s="1"/>
  <c r="N5" i="6"/>
  <c r="V5" i="6"/>
  <c r="X10" i="4"/>
  <c r="Y10" i="4" s="1"/>
  <c r="L18" i="4"/>
  <c r="L30" i="4" s="1"/>
  <c r="V18" i="4"/>
  <c r="V30" i="4" s="1"/>
  <c r="M5" i="3"/>
  <c r="L5" i="3"/>
  <c r="Q70" i="6"/>
  <c r="Q66" i="6" s="1"/>
  <c r="X86" i="6"/>
  <c r="Y86" i="6" s="1"/>
  <c r="S82" i="6"/>
  <c r="P82" i="6"/>
  <c r="P95" i="6" s="1"/>
  <c r="P24" i="6"/>
  <c r="X25" i="6"/>
  <c r="X85" i="6"/>
  <c r="Y85" i="6" s="1"/>
  <c r="I95" i="6"/>
  <c r="X61" i="6"/>
  <c r="Y61" i="6" s="1"/>
  <c r="Q24" i="6"/>
  <c r="Q15" i="6"/>
  <c r="X15" i="6" s="1"/>
  <c r="X16" i="6"/>
  <c r="Y16" i="6" s="1"/>
  <c r="X58" i="4"/>
  <c r="Y58" i="4" s="1"/>
  <c r="W60" i="4"/>
  <c r="W61" i="4" s="1"/>
  <c r="H61" i="4"/>
  <c r="X14" i="6"/>
  <c r="Y14" i="6" s="1"/>
  <c r="X52" i="6"/>
  <c r="Y52" i="6" s="1"/>
  <c r="V24" i="6"/>
  <c r="X12" i="4"/>
  <c r="Y12" i="4" s="1"/>
  <c r="Q5" i="6"/>
  <c r="M5" i="6"/>
  <c r="O5" i="6"/>
  <c r="U18" i="4"/>
  <c r="U30" i="4" s="1"/>
  <c r="X6" i="4"/>
  <c r="Y6" i="4" s="1"/>
  <c r="K18" i="4"/>
  <c r="X10" i="6"/>
  <c r="Y10" i="6" s="1"/>
  <c r="O82" i="6"/>
  <c r="O95" i="6" s="1"/>
  <c r="Q82" i="6"/>
  <c r="V95" i="6"/>
  <c r="H34" i="5"/>
  <c r="L35" i="5" s="1"/>
  <c r="H33" i="5"/>
  <c r="L60" i="4"/>
  <c r="X31" i="4"/>
  <c r="M60" i="4"/>
  <c r="Q19" i="3"/>
  <c r="X9" i="4"/>
  <c r="Y9" i="4" s="1"/>
  <c r="T10" i="3"/>
  <c r="S18" i="4"/>
  <c r="S30" i="4" s="1"/>
  <c r="X8" i="6"/>
  <c r="Y8" i="6" s="1"/>
  <c r="X8" i="4"/>
  <c r="Y8" i="4" s="1"/>
  <c r="M10" i="3"/>
  <c r="L10" i="3"/>
  <c r="P5" i="6"/>
  <c r="S5" i="6"/>
  <c r="M18" i="4"/>
  <c r="M30" i="4" s="1"/>
  <c r="O18" i="4"/>
  <c r="O30" i="4" s="1"/>
  <c r="X71" i="6"/>
  <c r="X89" i="6"/>
  <c r="Y89" i="6" s="1"/>
  <c r="W82" i="6"/>
  <c r="W95" i="6" s="1"/>
  <c r="N82" i="6"/>
  <c r="U24" i="6"/>
  <c r="X29" i="6"/>
  <c r="Y29" i="6" s="1"/>
  <c r="Y15" i="6"/>
  <c r="X12" i="6"/>
  <c r="Y12" i="6" s="1"/>
  <c r="X41" i="4"/>
  <c r="Y41" i="4" s="1"/>
  <c r="X35" i="4"/>
  <c r="Y35" i="4" s="1"/>
  <c r="N60" i="4"/>
  <c r="N61" i="4" s="1"/>
  <c r="P60" i="4"/>
  <c r="Y12" i="3"/>
  <c r="Y11" i="3"/>
  <c r="Y19" i="3" s="1"/>
  <c r="Y13" i="3"/>
  <c r="Y9" i="3"/>
  <c r="Y20" i="3"/>
  <c r="AD20" i="3" s="1"/>
  <c r="K60" i="4"/>
  <c r="X7" i="4"/>
  <c r="Y7" i="4" s="1"/>
  <c r="S14" i="3"/>
  <c r="S22" i="3" s="1"/>
  <c r="AA18" i="3"/>
  <c r="V18" i="3"/>
  <c r="R18" i="3"/>
  <c r="AC18" i="3"/>
  <c r="Y18" i="3"/>
  <c r="T18" i="3"/>
  <c r="J11" i="3"/>
  <c r="J12" i="3" s="1"/>
  <c r="Z18" i="3"/>
  <c r="Q18" i="3"/>
  <c r="U18" i="3"/>
  <c r="AB18" i="3"/>
  <c r="X18" i="3"/>
  <c r="S18" i="3"/>
  <c r="K7" i="3"/>
  <c r="X59" i="6"/>
  <c r="Y59" i="6" s="1"/>
  <c r="R24" i="6"/>
  <c r="AM26" i="5"/>
  <c r="AL32" i="5"/>
  <c r="X45" i="4"/>
  <c r="Y45" i="4" s="1"/>
  <c r="AD9" i="3"/>
  <c r="Q14" i="3"/>
  <c r="Y10" i="3"/>
  <c r="AD10" i="3" s="1"/>
  <c r="T5" i="6"/>
  <c r="Y17" i="3"/>
  <c r="AD17" i="3" s="1"/>
  <c r="N17" i="6"/>
  <c r="X17" i="6" s="1"/>
  <c r="Y17" i="6" s="1"/>
  <c r="X21" i="6"/>
  <c r="Y21" i="6" s="1"/>
  <c r="T21" i="3"/>
  <c r="AD21" i="3" s="1"/>
  <c r="V416" i="1"/>
  <c r="R416" i="1"/>
  <c r="N416" i="1"/>
  <c r="H430" i="1"/>
  <c r="H431" i="1" s="1"/>
  <c r="T416" i="1"/>
  <c r="P416" i="1"/>
  <c r="L416" i="1"/>
  <c r="O416" i="1"/>
  <c r="U416" i="1"/>
  <c r="M416" i="1"/>
  <c r="S416" i="1"/>
  <c r="K416" i="1"/>
  <c r="Q416" i="1"/>
  <c r="L5" i="6"/>
  <c r="X5" i="6" s="1"/>
  <c r="Y5" i="6" s="1"/>
  <c r="X7" i="6"/>
  <c r="Y7" i="6" s="1"/>
  <c r="U5" i="6"/>
  <c r="U95" i="6" s="1"/>
  <c r="X48" i="6"/>
  <c r="Y48" i="6" s="1"/>
  <c r="M24" i="6"/>
  <c r="P18" i="4"/>
  <c r="P30" i="4" s="1"/>
  <c r="R18" i="4"/>
  <c r="R30" i="4" s="1"/>
  <c r="T18" i="4"/>
  <c r="T30" i="4" s="1"/>
  <c r="X14" i="3"/>
  <c r="X22" i="3" s="1"/>
  <c r="M5" i="14" l="1"/>
  <c r="Y127" i="8"/>
  <c r="AO6" i="8"/>
  <c r="Y5" i="8"/>
  <c r="S5" i="13"/>
  <c r="W416" i="1"/>
  <c r="Q22" i="3"/>
  <c r="AD18" i="3"/>
  <c r="AD22" i="3" s="1"/>
  <c r="AE22" i="3" s="1"/>
  <c r="X70" i="6"/>
  <c r="Y71" i="6"/>
  <c r="Y31" i="4"/>
  <c r="X60" i="4"/>
  <c r="X18" i="4"/>
  <c r="Y18" i="4" s="1"/>
  <c r="K30" i="4"/>
  <c r="X30" i="4" s="1"/>
  <c r="Y30" i="4" s="1"/>
  <c r="AA30" i="4" s="1"/>
  <c r="X24" i="6"/>
  <c r="Y24" i="6" s="1"/>
  <c r="Y25" i="6"/>
  <c r="X82" i="6"/>
  <c r="L95" i="6"/>
  <c r="M95" i="6"/>
  <c r="Y14" i="3"/>
  <c r="Y22" i="3" s="1"/>
  <c r="P61" i="4"/>
  <c r="N95" i="6"/>
  <c r="AD11" i="3"/>
  <c r="AF11" i="3" s="1"/>
  <c r="L61" i="4"/>
  <c r="AD12" i="3"/>
  <c r="V61" i="4"/>
  <c r="O12" i="3"/>
  <c r="AD19" i="3"/>
  <c r="AE19" i="3" s="1"/>
  <c r="Q23" i="3"/>
  <c r="R61" i="4"/>
  <c r="L98" i="6"/>
  <c r="U61" i="4"/>
  <c r="O61" i="4"/>
  <c r="AL33" i="5"/>
  <c r="AM33" i="5" s="1"/>
  <c r="AM32" i="5"/>
  <c r="L7" i="3"/>
  <c r="M7" i="3"/>
  <c r="K61" i="4"/>
  <c r="X61" i="4" s="1"/>
  <c r="M61" i="4"/>
  <c r="Q95" i="6"/>
  <c r="S95" i="6"/>
  <c r="T14" i="3"/>
  <c r="T22" i="3" s="1"/>
  <c r="S61" i="4"/>
  <c r="R95" i="6"/>
  <c r="AM127" i="8" l="1"/>
  <c r="AI127" i="8"/>
  <c r="AE127" i="8"/>
  <c r="AL127" i="8"/>
  <c r="AH127" i="8"/>
  <c r="AD127" i="8"/>
  <c r="AK127" i="8"/>
  <c r="AG127" i="8"/>
  <c r="AC127" i="8"/>
  <c r="AJ127" i="8"/>
  <c r="AF127" i="8"/>
  <c r="AB127" i="8"/>
  <c r="AN127" i="8" s="1"/>
  <c r="AO127" i="8" s="1"/>
  <c r="AD14" i="3"/>
  <c r="Y82" i="6"/>
  <c r="X66" i="6"/>
  <c r="Y66" i="6" s="1"/>
  <c r="Y70" i="6"/>
  <c r="X95" i="6" l="1"/>
  <c r="Y95" i="6" s="1"/>
</calcChain>
</file>

<file path=xl/comments1.xml><?xml version="1.0" encoding="utf-8"?>
<comments xmlns="http://schemas.openxmlformats.org/spreadsheetml/2006/main">
  <authors>
    <author>Фрич Анастасия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Фрич Анастасия:</t>
        </r>
        <r>
          <rPr>
            <sz val="9"/>
            <color indexed="81"/>
            <rFont val="Tahoma"/>
            <family val="2"/>
            <charset val="204"/>
          </rPr>
          <t xml:space="preserve">
убрали
было 1560000
</t>
        </r>
      </text>
    </comment>
  </commentList>
</comments>
</file>

<file path=xl/comments2.xml><?xml version="1.0" encoding="utf-8"?>
<comments xmlns="http://schemas.openxmlformats.org/spreadsheetml/2006/main">
  <authors>
    <author>Фрич Анастасия</author>
  </authors>
  <commentList>
    <comment ref="D879" authorId="0">
      <text>
        <r>
          <rPr>
            <b/>
            <sz val="9"/>
            <color indexed="81"/>
            <rFont val="Tahoma"/>
            <family val="2"/>
            <charset val="204"/>
          </rPr>
          <t>Фрич Анастасия:</t>
        </r>
        <r>
          <rPr>
            <sz val="9"/>
            <color indexed="81"/>
            <rFont val="Tahoma"/>
            <family val="2"/>
            <charset val="204"/>
          </rPr>
          <t xml:space="preserve">
убрали
было 1560000
</t>
        </r>
      </text>
    </comment>
  </commentList>
</comments>
</file>

<file path=xl/sharedStrings.xml><?xml version="1.0" encoding="utf-8"?>
<sst xmlns="http://schemas.openxmlformats.org/spreadsheetml/2006/main" count="15239" uniqueCount="1774">
  <si>
    <t>План медикаментов ООО "Астана" на 2023 год версия 1</t>
  </si>
  <si>
    <t>форма 01-10</t>
  </si>
  <si>
    <t>№</t>
  </si>
  <si>
    <t>Наименование приобретаемых товаров,работ,услуг</t>
  </si>
  <si>
    <t>Ед-ца изм-я</t>
  </si>
  <si>
    <t>Кол-во</t>
  </si>
  <si>
    <t>Цена, руб по договору</t>
  </si>
  <si>
    <t>Цена, руб -40% от договора</t>
  </si>
  <si>
    <t>Цена, тенге</t>
  </si>
  <si>
    <t>Стоимость, тыс.тенге</t>
  </si>
  <si>
    <t>Примечание, обоснование приобретения</t>
  </si>
  <si>
    <t>Абактерил 9%, 5л.</t>
  </si>
  <si>
    <t>шт</t>
  </si>
  <si>
    <t>Для оказания услуг отдыхающим в санатории</t>
  </si>
  <si>
    <t>Абактерил-АКТИВ. Кожный антисептик 500мл</t>
  </si>
  <si>
    <t>флак</t>
  </si>
  <si>
    <t>Абактерил-АКТИВ. Кожный антисептик 5л.</t>
  </si>
  <si>
    <t>Аппликатор лечебный грязевой Тамбуканский 300</t>
  </si>
  <si>
    <t>Аппликатор лечебный грязевой Тамбуканский 600</t>
  </si>
  <si>
    <t>Аппликатор лечебный грязевой Тамбуканский Десневой</t>
  </si>
  <si>
    <t>Аппликатор лечебный грязевой Тамбуканский Тампон</t>
  </si>
  <si>
    <t>Абсолюцид Энзим 1л.</t>
  </si>
  <si>
    <t>Абсолюцид Ликвид 1л.</t>
  </si>
  <si>
    <t>упак</t>
  </si>
  <si>
    <t>Баночка для анализов с винтовой крышкой</t>
  </si>
  <si>
    <t>Бианол 1л.</t>
  </si>
  <si>
    <t>Бинт нестер. 7м х14см</t>
  </si>
  <si>
    <t>Бинт эластичный трубчатый №6</t>
  </si>
  <si>
    <t>Бриллиантовый спрей 0,75л.</t>
  </si>
  <si>
    <t>Вата нестер. хиррург. 250гр.</t>
  </si>
  <si>
    <t>Ватные палочки №100</t>
  </si>
  <si>
    <t>Гель для УЗИ 5 кг.</t>
  </si>
  <si>
    <t>Гель для УЗИ, 250 гр.</t>
  </si>
  <si>
    <t>Гель для ЭКГ 5 кг.</t>
  </si>
  <si>
    <t>Деконекс 50 ФФ 5л.</t>
  </si>
  <si>
    <t>Деконекс денталь ББ 1л.</t>
  </si>
  <si>
    <t>Емкость-контейнер ЕК-01 д/использованных инстр.1л.</t>
  </si>
  <si>
    <t>Ерш пробирочный синт.30х100</t>
  </si>
  <si>
    <t>Дезинфицирующее средство Жавель абсолют (300 таб)</t>
  </si>
  <si>
    <t>Жгут венозный взрослый</t>
  </si>
  <si>
    <t>Журнал контроля работы бактерицидной установки</t>
  </si>
  <si>
    <t>Журнал учета качества предстерилизационной обработки</t>
  </si>
  <si>
    <t>Журнал учета проведения генеральных уборок</t>
  </si>
  <si>
    <t>Журнал контроля работы стерилизаторов</t>
  </si>
  <si>
    <t>Журнал учета расхода дезсредств</t>
  </si>
  <si>
    <t>Зеркало гинекологическое стер.</t>
  </si>
  <si>
    <t>Зонд желудочный №21</t>
  </si>
  <si>
    <t>Зонд желудочный №36</t>
  </si>
  <si>
    <t>Зонд урогенитальный стер.однораз.(цитощетка)</t>
  </si>
  <si>
    <t>Игла Бабочка</t>
  </si>
  <si>
    <t>Индикатор "Дезиконт-БИАНОЛ" №100</t>
  </si>
  <si>
    <t>Индикатор Дезиконт-Хим-АБАКТЕРИЛ (100 шт)</t>
  </si>
  <si>
    <t>Индикаторы паровой стерилизации Интест В-4 (1000 тестов)</t>
  </si>
  <si>
    <t>Индикаторы паровой стерилизации Интест-ПФ-1, №1000</t>
  </si>
  <si>
    <t>Индикаторы паровой стерилизации Интест-ПФ, №1000</t>
  </si>
  <si>
    <t>Катетер урологический однор. женский</t>
  </si>
  <si>
    <t>Клиндезин-Окси, 3.8 л</t>
  </si>
  <si>
    <t>Контакт, 1л</t>
  </si>
  <si>
    <t>Крафт-пакет самокл. 100х200 (100шт)</t>
  </si>
  <si>
    <t>Крафт-пакет самокл. 100х250 (100шт)</t>
  </si>
  <si>
    <t>Крафт-пакет самокл. 100х320 (100шт)</t>
  </si>
  <si>
    <t>Крафт-пакет самокл. 150х280 (100шт)</t>
  </si>
  <si>
    <t>Крафт-пакет самокл. 250х320 (100шт)</t>
  </si>
  <si>
    <t>Крафт-пакет самокл. 300х390 (100шт)</t>
  </si>
  <si>
    <t>Крафт-пакет самокл. 75х150 (100шт)</t>
  </si>
  <si>
    <t>Ланцеты одноразовые к глюкометру</t>
  </si>
  <si>
    <t>Лейкопластырь бактерицидный 6х10 см</t>
  </si>
  <si>
    <t>Лейкопластырь гипоаллерг. 3х500 см</t>
  </si>
  <si>
    <t>Марля медицинская 10м.</t>
  </si>
  <si>
    <t>Масло для аппарата «Старвак» 0,5л</t>
  </si>
  <si>
    <t>Мыло жидкое антибактериальное 0,5л</t>
  </si>
  <si>
    <t>Набор ректальный одноразовый</t>
  </si>
  <si>
    <t>Напальчники №100</t>
  </si>
  <si>
    <t>Натуральная композиция «Горная благодать» для принятия ванн</t>
  </si>
  <si>
    <t>Пакеты для мед. отходов класс Б,50х60</t>
  </si>
  <si>
    <t>Пакеты для мед. отходов класс Б,70х80</t>
  </si>
  <si>
    <t>Пеленка гигиенич. 60*90см</t>
  </si>
  <si>
    <t>Пипетка глазная травмобезопасная стеклянная.</t>
  </si>
  <si>
    <t>Подгузники д/взрослых 130-170 см</t>
  </si>
  <si>
    <t>Презерватив для УЗИ</t>
  </si>
  <si>
    <t>Пробирка для исследования сыворотки 16х100мм</t>
  </si>
  <si>
    <t>Прокладки женские «BELLA»№20</t>
  </si>
  <si>
    <t>Простыни SMS 70х200 рул. №100</t>
  </si>
  <si>
    <t>рул</t>
  </si>
  <si>
    <t>Простыни для обертывания П/Э 20шт</t>
  </si>
  <si>
    <t>Простынь бумажная однор. 0,6*80М</t>
  </si>
  <si>
    <t>Рулон комбин.плоский для паровой 15х200</t>
  </si>
  <si>
    <t>Рулон комбин.плоский для паровой 7,5х200</t>
  </si>
  <si>
    <t>Салфетка SMS н/стер.40х60</t>
  </si>
  <si>
    <t>Салфетка антисептическая спиртовая 60х100 мм</t>
  </si>
  <si>
    <t>Салфетка антисептическая спиртовая 110х125 мм</t>
  </si>
  <si>
    <t>Салфетка стер. марлевая 16*14 №10</t>
  </si>
  <si>
    <t>Салфетки дезинф. DEZODEND WIPE сменный блок 120шт</t>
  </si>
  <si>
    <t>Салфетки дезинфицирующие 60 шт</t>
  </si>
  <si>
    <t>Система для вливания инфузионных растворов</t>
  </si>
  <si>
    <t>Скипидарная эмульсия белая 1 л.</t>
  </si>
  <si>
    <t>бут</t>
  </si>
  <si>
    <t>Скипидарная эмульсия желтая1 л.</t>
  </si>
  <si>
    <t>Соль для ванн "Антистресс"</t>
  </si>
  <si>
    <t>кг</t>
  </si>
  <si>
    <t>Соль для ванн йодобромная</t>
  </si>
  <si>
    <t>Соль для ванн с маслом  пихты</t>
  </si>
  <si>
    <t>Стаканчик пластмассовый для приема лекарств.</t>
  </si>
  <si>
    <t>СТЕРИКОНТ-П-А (1000 тестов)</t>
  </si>
  <si>
    <t>СТЕРИТЕСТ-П-А (1000тест)</t>
  </si>
  <si>
    <t>Сухая смесь «Шиповник на фруктозе» для приготовления кислородного коктейля 150гр</t>
  </si>
  <si>
    <t>Термобумага для видеопринтера Sony 110х20</t>
  </si>
  <si>
    <t>Термобумага для ЭКГ MORTARA ELI-350 (9100-026-51),210x300x250, 83 g/m2 Diagramm Halbach, Германия</t>
  </si>
  <si>
    <t>Термометр медицинский</t>
  </si>
  <si>
    <t>Тест полоски для глюкометра Сателлит экспресс №50</t>
  </si>
  <si>
    <t>Тест полоски ИХА-5-МУЛЬТИ-фактор</t>
  </si>
  <si>
    <t>Трусы одноразовые стринги</t>
  </si>
  <si>
    <t>Трусы одноразовые процедурные</t>
  </si>
  <si>
    <t>Дезинфицирующее средство Форекс-хлор комплит 5л.</t>
  </si>
  <si>
    <t>Шпатель деревянный стер.</t>
  </si>
  <si>
    <t>Шприц "Жане" одноразовый 150мл</t>
  </si>
  <si>
    <t>Шприц стер. однор. трехком. 2 мл.</t>
  </si>
  <si>
    <t>Шприц стер. однор. трехком. 20 мл.</t>
  </si>
  <si>
    <t>Шприц стер. однор. трехком. 5 мл.</t>
  </si>
  <si>
    <t>Шприц стер. однор. трехком.10 мл.</t>
  </si>
  <si>
    <t>Шприц стерильный одноразовый  инсул. объем 1 мл.</t>
  </si>
  <si>
    <t>Эком 50М, 1л</t>
  </si>
  <si>
    <t>Электрод одноразовый для ЭКГ, Холтер.</t>
  </si>
  <si>
    <t xml:space="preserve">чехлы для подголовников </t>
  </si>
  <si>
    <t xml:space="preserve">Нарукавник одноразовый </t>
  </si>
  <si>
    <t xml:space="preserve">Магний хлористый бишофит природный </t>
  </si>
  <si>
    <t>Мультилиз</t>
  </si>
  <si>
    <t>Сорбиотик</t>
  </si>
  <si>
    <t>Минеральная вода Ессентукского месторождения</t>
  </si>
  <si>
    <t>м3</t>
  </si>
  <si>
    <t>Минеральная вода Пятигорского месторождения</t>
  </si>
  <si>
    <t>Наконечник для кружки Эсмарха и микроклизм стерильный (взрослый)</t>
  </si>
  <si>
    <t>Перекись водорода 6%, 1000 мл</t>
  </si>
  <si>
    <t>Перекись водорода 37%, 12 кг</t>
  </si>
  <si>
    <t>Пиявка медицинская</t>
  </si>
  <si>
    <t>Пробирка вакуумная с активатором свертываемости</t>
  </si>
  <si>
    <t>Пробирка полимерная с наполнителем(зондом с хлопковым наконечником),стерильно</t>
  </si>
  <si>
    <t xml:space="preserve">Пробирка с цитратом Na 3.8%  </t>
  </si>
  <si>
    <t>Р-р азопирама- спирт, 100,0</t>
  </si>
  <si>
    <t>Р-р борной к-ты  1% , 100,0</t>
  </si>
  <si>
    <t>Р-р колларгола 1%, 200,0</t>
  </si>
  <si>
    <t>Р-р натрия бромида 2 %, 200,0</t>
  </si>
  <si>
    <t>Р-р уксусной кислоты 3 %, 50,0</t>
  </si>
  <si>
    <t>Р-р фенолфталеина 1%-спирт., 100,0</t>
  </si>
  <si>
    <t>Сахарный полиш-скраб для тела  Шоколад 500 мл.</t>
  </si>
  <si>
    <t>Скраб-гель для тела Зеленый Чай Детокс,1000 мл</t>
  </si>
  <si>
    <t>Соляной скраб для тела Ламинария, 1000 мл</t>
  </si>
  <si>
    <t>Массажный крем Зеленый Чай Детокс, 1000 мл</t>
  </si>
  <si>
    <t>Массажный крем Шоколад 1000мл</t>
  </si>
  <si>
    <t>Массажный слим-крем Ламинария 1000мл</t>
  </si>
  <si>
    <t>Масло массажное-базовое Виноградная косточка 5л</t>
  </si>
  <si>
    <t>Маска для тела антицеллюлитная Ламинария 1000 мл</t>
  </si>
  <si>
    <t>Маска для тела Зеленый Чай Детокс,1000 мл</t>
  </si>
  <si>
    <t>Маска для тела Шоколад, 1000мл</t>
  </si>
  <si>
    <t>Лосьон-бустер для похудения "Слим контроль" 500 мл</t>
  </si>
  <si>
    <t>Лифтинговая эмульсия для тела "Lifting Emulsion Artichoke" 500 мл.</t>
  </si>
  <si>
    <t>Антицеллюлитный сахарный скраб для тела "AHA Scrub Phytosonic" 500мл</t>
  </si>
  <si>
    <t>Концентрат солодкового корня</t>
  </si>
  <si>
    <t xml:space="preserve">Спирт этиловый р/р 70 % </t>
  </si>
  <si>
    <t>Тамбуканская грязь</t>
  </si>
  <si>
    <t>Тамбуканская грязь Лимус 30л</t>
  </si>
  <si>
    <t>трубка мед.силикон. 12х3</t>
  </si>
  <si>
    <t>трубка мед.силикон. 8х2</t>
  </si>
  <si>
    <t>Углекислота</t>
  </si>
  <si>
    <t>Клеенка подкл. резинотканев. шир.1 м</t>
  </si>
  <si>
    <t>м</t>
  </si>
  <si>
    <t xml:space="preserve">Клеенка подкладная ПВХ </t>
  </si>
  <si>
    <t xml:space="preserve">Аскорбиновая кислота </t>
  </si>
  <si>
    <t>уп</t>
  </si>
  <si>
    <t>Аджисепт</t>
  </si>
  <si>
    <t xml:space="preserve">Адреналин термолабильный </t>
  </si>
  <si>
    <t xml:space="preserve">Азитромицин </t>
  </si>
  <si>
    <t xml:space="preserve">Алмагель </t>
  </si>
  <si>
    <t xml:space="preserve">Амелотекс   </t>
  </si>
  <si>
    <t>Амелотекс</t>
  </si>
  <si>
    <t xml:space="preserve">Аминокапроновая кислота </t>
  </si>
  <si>
    <t xml:space="preserve">Амлодипин </t>
  </si>
  <si>
    <t xml:space="preserve">Аммиака р-р </t>
  </si>
  <si>
    <t xml:space="preserve">Амоксиклав </t>
  </si>
  <si>
    <t xml:space="preserve">Амоксициллин </t>
  </si>
  <si>
    <t xml:space="preserve">Анальгин </t>
  </si>
  <si>
    <t xml:space="preserve">Андипал </t>
  </si>
  <si>
    <t>Андипал</t>
  </si>
  <si>
    <t xml:space="preserve">Арбидол 100 мг </t>
  </si>
  <si>
    <t xml:space="preserve">Арпефлю 100 мг </t>
  </si>
  <si>
    <t>Аскорбиновая кислота саше</t>
  </si>
  <si>
    <t xml:space="preserve">Аскорбиновая кислота саше </t>
  </si>
  <si>
    <t xml:space="preserve">Аспаркам </t>
  </si>
  <si>
    <t xml:space="preserve">Атропин </t>
  </si>
  <si>
    <t xml:space="preserve">Ацетилсалициловая кислота </t>
  </si>
  <si>
    <t xml:space="preserve">Ацикловир </t>
  </si>
  <si>
    <t>Ацикловир мазь</t>
  </si>
  <si>
    <t xml:space="preserve">Бальзам «Спасатель» </t>
  </si>
  <si>
    <t xml:space="preserve">Баралгин </t>
  </si>
  <si>
    <t>Беродуал</t>
  </si>
  <si>
    <t xml:space="preserve">Боярышника настойка </t>
  </si>
  <si>
    <t xml:space="preserve">Брал </t>
  </si>
  <si>
    <t>Бриллиантовый зеленый</t>
  </si>
  <si>
    <t xml:space="preserve">Бромгексин </t>
  </si>
  <si>
    <t xml:space="preserve">Вазелин медицинский </t>
  </si>
  <si>
    <t>Вазелин медицинский</t>
  </si>
  <si>
    <t xml:space="preserve">Валериана настойка </t>
  </si>
  <si>
    <t xml:space="preserve">Валидол </t>
  </si>
  <si>
    <t>Валидол</t>
  </si>
  <si>
    <t xml:space="preserve">Валокордин </t>
  </si>
  <si>
    <t xml:space="preserve">Викасол </t>
  </si>
  <si>
    <t xml:space="preserve">Винпоцетин </t>
  </si>
  <si>
    <t xml:space="preserve">Вишневского мазь  </t>
  </si>
  <si>
    <t xml:space="preserve">Вода для инъекций  </t>
  </si>
  <si>
    <t xml:space="preserve">Вольтарен </t>
  </si>
  <si>
    <t xml:space="preserve">Гастал </t>
  </si>
  <si>
    <t xml:space="preserve">Гепарин фл. </t>
  </si>
  <si>
    <t xml:space="preserve">Гепариновая мазь  </t>
  </si>
  <si>
    <t xml:space="preserve">Гептрал </t>
  </si>
  <si>
    <t>Гидрокортизон суспензия</t>
  </si>
  <si>
    <t xml:space="preserve">Гидрокортизоновая глазная мазь </t>
  </si>
  <si>
    <t xml:space="preserve">Гидрокортизоновая мазь  </t>
  </si>
  <si>
    <t xml:space="preserve">Глицин  </t>
  </si>
  <si>
    <t xml:space="preserve">Глюкоза 40% </t>
  </si>
  <si>
    <t xml:space="preserve">Глюкоза 5% </t>
  </si>
  <si>
    <t xml:space="preserve">Горчичник </t>
  </si>
  <si>
    <t xml:space="preserve">Губка гемостатическая </t>
  </si>
  <si>
    <t xml:space="preserve">Дексаметазон </t>
  </si>
  <si>
    <t>Дексаметазон</t>
  </si>
  <si>
    <t xml:space="preserve">Диазолин </t>
  </si>
  <si>
    <t xml:space="preserve">Дибазол </t>
  </si>
  <si>
    <t xml:space="preserve">Диклофенак </t>
  </si>
  <si>
    <t>Диклофенак мазь</t>
  </si>
  <si>
    <t xml:space="preserve">Димедрол </t>
  </si>
  <si>
    <t xml:space="preserve">Димексид </t>
  </si>
  <si>
    <t xml:space="preserve">Диоксидин </t>
  </si>
  <si>
    <t xml:space="preserve">Дицинон /Этамзилат </t>
  </si>
  <si>
    <t xml:space="preserve">Дротаверин </t>
  </si>
  <si>
    <t xml:space="preserve">Ибуклин </t>
  </si>
  <si>
    <t xml:space="preserve">Ибуклин Юниор </t>
  </si>
  <si>
    <t xml:space="preserve">Ингалипт </t>
  </si>
  <si>
    <t xml:space="preserve">Индапамид </t>
  </si>
  <si>
    <t xml:space="preserve">Индовазин </t>
  </si>
  <si>
    <t xml:space="preserve">Ихтиоловая мазь </t>
  </si>
  <si>
    <t>Йод р-р 5%</t>
  </si>
  <si>
    <t>Календула цветки</t>
  </si>
  <si>
    <t xml:space="preserve">Кальция глюконат </t>
  </si>
  <si>
    <t xml:space="preserve">Каптоприл </t>
  </si>
  <si>
    <t xml:space="preserve">Кеторол </t>
  </si>
  <si>
    <t>Кеторол экспресс</t>
  </si>
  <si>
    <t>Кеторолак</t>
  </si>
  <si>
    <t>Клотримазол мазь</t>
  </si>
  <si>
    <t xml:space="preserve">Комбилипен </t>
  </si>
  <si>
    <t>Корвалол</t>
  </si>
  <si>
    <t xml:space="preserve">Коргликард </t>
  </si>
  <si>
    <t xml:space="preserve">Кордиамин </t>
  </si>
  <si>
    <t xml:space="preserve">Коринфар </t>
  </si>
  <si>
    <t xml:space="preserve">Кофеин </t>
  </si>
  <si>
    <t xml:space="preserve">Крем массажный Нега </t>
  </si>
  <si>
    <t xml:space="preserve">Лазолван р-р для ингаляций </t>
  </si>
  <si>
    <t xml:space="preserve">Леволет 500мг/Левофлоксауин </t>
  </si>
  <si>
    <t xml:space="preserve">Левомеколь  мазь </t>
  </si>
  <si>
    <t xml:space="preserve">Левомецитин капли глазные </t>
  </si>
  <si>
    <t xml:space="preserve">Левофлоксацин 500 мг </t>
  </si>
  <si>
    <t xml:space="preserve">Лидаза </t>
  </si>
  <si>
    <t xml:space="preserve">Лидокаин </t>
  </si>
  <si>
    <t xml:space="preserve">Лидокаин 10 % </t>
  </si>
  <si>
    <t xml:space="preserve">Лизиноприл </t>
  </si>
  <si>
    <t xml:space="preserve">Лизобакт </t>
  </si>
  <si>
    <t xml:space="preserve">Линкомицин </t>
  </si>
  <si>
    <t xml:space="preserve">Лоперамид </t>
  </si>
  <si>
    <t xml:space="preserve">Люголь в глицерине </t>
  </si>
  <si>
    <t xml:space="preserve">Маалокс суспензия </t>
  </si>
  <si>
    <t xml:space="preserve">Магния сульфат  </t>
  </si>
  <si>
    <t xml:space="preserve">Магния сульфат  </t>
  </si>
  <si>
    <t xml:space="preserve">Малавит р-р </t>
  </si>
  <si>
    <t>Масло аниса эфирное</t>
  </si>
  <si>
    <t xml:space="preserve">Масло детское гипоалергенное </t>
  </si>
  <si>
    <t>Масло лаванды эфирное</t>
  </si>
  <si>
    <t>Масло мяты эфирное</t>
  </si>
  <si>
    <t xml:space="preserve">Масло пихтовое </t>
  </si>
  <si>
    <t>Масло сосновое</t>
  </si>
  <si>
    <t xml:space="preserve">Масло цитрусовое Апельсин эфирное </t>
  </si>
  <si>
    <t>Масло шалфея эфирное</t>
  </si>
  <si>
    <t>Масло эвкалипта эфирное</t>
  </si>
  <si>
    <t xml:space="preserve">Мезатон </t>
  </si>
  <si>
    <t xml:space="preserve">Мезим-форте </t>
  </si>
  <si>
    <t xml:space="preserve">Меновазин </t>
  </si>
  <si>
    <t xml:space="preserve">Метилурациловая мазь </t>
  </si>
  <si>
    <t xml:space="preserve">Метилурациловые свечи </t>
  </si>
  <si>
    <t xml:space="preserve">Метронидазол </t>
  </si>
  <si>
    <t xml:space="preserve">Мидокалм </t>
  </si>
  <si>
    <t xml:space="preserve">Милдронат </t>
  </si>
  <si>
    <t xml:space="preserve">Мирамистин </t>
  </si>
  <si>
    <t xml:space="preserve">Мукалтин </t>
  </si>
  <si>
    <t>Найз</t>
  </si>
  <si>
    <t xml:space="preserve">Найз </t>
  </si>
  <si>
    <t xml:space="preserve">Натрия хлорид </t>
  </si>
  <si>
    <t xml:space="preserve">Нафтизин </t>
  </si>
  <si>
    <t xml:space="preserve">Нейрокс </t>
  </si>
  <si>
    <t xml:space="preserve">Никотиновая кислота </t>
  </si>
  <si>
    <t xml:space="preserve">Нитроглицерин  </t>
  </si>
  <si>
    <t xml:space="preserve">Нитроксолин </t>
  </si>
  <si>
    <t xml:space="preserve">Новокаин  </t>
  </si>
  <si>
    <t xml:space="preserve">Но-шпа </t>
  </si>
  <si>
    <t xml:space="preserve">Оксолиновая мазь </t>
  </si>
  <si>
    <t xml:space="preserve">Олазоль </t>
  </si>
  <si>
    <t xml:space="preserve">Омепразол </t>
  </si>
  <si>
    <t xml:space="preserve">Отипакс капли ушные </t>
  </si>
  <si>
    <t xml:space="preserve">Офломелид </t>
  </si>
  <si>
    <t xml:space="preserve">Панангин </t>
  </si>
  <si>
    <t xml:space="preserve">Пантенол спрей </t>
  </si>
  <si>
    <t>Папазол</t>
  </si>
  <si>
    <t xml:space="preserve">Папазол </t>
  </si>
  <si>
    <t xml:space="preserve">Папаверин </t>
  </si>
  <si>
    <t xml:space="preserve">Парацетамол </t>
  </si>
  <si>
    <t xml:space="preserve">Перекись водорода </t>
  </si>
  <si>
    <t xml:space="preserve">Перцовый пластырь, шт </t>
  </si>
  <si>
    <t>Пиносол капли</t>
  </si>
  <si>
    <t xml:space="preserve">Пиона настойка </t>
  </si>
  <si>
    <t xml:space="preserve">Пирацетам </t>
  </si>
  <si>
    <t xml:space="preserve">Пиридаксина гидрохлорид </t>
  </si>
  <si>
    <t xml:space="preserve">Платифиллин </t>
  </si>
  <si>
    <t xml:space="preserve">Преднизолон </t>
  </si>
  <si>
    <t>Присыпка детская</t>
  </si>
  <si>
    <t xml:space="preserve">Пустырник настойка </t>
  </si>
  <si>
    <t xml:space="preserve">Реамбирин </t>
  </si>
  <si>
    <t xml:space="preserve">Регидон </t>
  </si>
  <si>
    <t>Релиф свечи</t>
  </si>
  <si>
    <t xml:space="preserve">Реополиглюкин </t>
  </si>
  <si>
    <t xml:space="preserve">Рибоксин </t>
  </si>
  <si>
    <t xml:space="preserve">Римантадин </t>
  </si>
  <si>
    <t xml:space="preserve">Риностоп капли </t>
  </si>
  <si>
    <t xml:space="preserve">Ромашка цветы </t>
  </si>
  <si>
    <t xml:space="preserve">Ромашки цветки </t>
  </si>
  <si>
    <t xml:space="preserve">Ротокан </t>
  </si>
  <si>
    <t xml:space="preserve">Сальбутамол </t>
  </si>
  <si>
    <t>Самеликс</t>
  </si>
  <si>
    <t xml:space="preserve">Сбор Арфазетин </t>
  </si>
  <si>
    <t xml:space="preserve">Сбор Витаминный(имунный) </t>
  </si>
  <si>
    <t xml:space="preserve">Сбор очищающий </t>
  </si>
  <si>
    <t>Сбор Почечный(урологический)</t>
  </si>
  <si>
    <t xml:space="preserve">Сбор  Грудной </t>
  </si>
  <si>
    <t xml:space="preserve">Сбор  Желчегонный </t>
  </si>
  <si>
    <t xml:space="preserve">Сбор  Успокоительный </t>
  </si>
  <si>
    <t xml:space="preserve">Сенадексин </t>
  </si>
  <si>
    <t xml:space="preserve">Синафлан мазь </t>
  </si>
  <si>
    <t xml:space="preserve">Сироп корня солодки </t>
  </si>
  <si>
    <t xml:space="preserve">Смекта </t>
  </si>
  <si>
    <t>Софрадекс</t>
  </si>
  <si>
    <t>Спазмалгон</t>
  </si>
  <si>
    <t xml:space="preserve">Сульфацил натрия </t>
  </si>
  <si>
    <t xml:space="preserve">Супрастин </t>
  </si>
  <si>
    <t xml:space="preserve">Таблетки от кашля </t>
  </si>
  <si>
    <t xml:space="preserve">Тантум Роза </t>
  </si>
  <si>
    <t xml:space="preserve">Тетрациклиновая глазная мазь  </t>
  </si>
  <si>
    <t xml:space="preserve">Тиамина хлорид  </t>
  </si>
  <si>
    <t>Тимоген</t>
  </si>
  <si>
    <t xml:space="preserve">Тиогамма </t>
  </si>
  <si>
    <t xml:space="preserve">Торасемид  10 мг </t>
  </si>
  <si>
    <t xml:space="preserve">Торасемид 5 мг </t>
  </si>
  <si>
    <t>Траумель</t>
  </si>
  <si>
    <t xml:space="preserve">Троксевазин гель </t>
  </si>
  <si>
    <t xml:space="preserve">Уголь активированный </t>
  </si>
  <si>
    <t xml:space="preserve">Физиотенс </t>
  </si>
  <si>
    <t xml:space="preserve">Фортранс </t>
  </si>
  <si>
    <t xml:space="preserve">Фосфоглив </t>
  </si>
  <si>
    <t xml:space="preserve">Фурадонин </t>
  </si>
  <si>
    <t xml:space="preserve">Фуразолидон </t>
  </si>
  <si>
    <t xml:space="preserve">Фурациллин </t>
  </si>
  <si>
    <t>Фуросемид</t>
  </si>
  <si>
    <t xml:space="preserve">Фуросемид </t>
  </si>
  <si>
    <t xml:space="preserve">Хлоргекседина б\глюконат </t>
  </si>
  <si>
    <t xml:space="preserve">Хлорофиллипт </t>
  </si>
  <si>
    <t>Холисал гель</t>
  </si>
  <si>
    <t xml:space="preserve">Холосас </t>
  </si>
  <si>
    <t xml:space="preserve">Церебролизин </t>
  </si>
  <si>
    <t xml:space="preserve">Церукал </t>
  </si>
  <si>
    <t xml:space="preserve">Цефазолин </t>
  </si>
  <si>
    <t xml:space="preserve">Цефтриаксон </t>
  </si>
  <si>
    <t xml:space="preserve">Цианокобаламин </t>
  </si>
  <si>
    <t xml:space="preserve">Цитофлавин </t>
  </si>
  <si>
    <t xml:space="preserve">Цитрамон </t>
  </si>
  <si>
    <t xml:space="preserve">Чабреца трава </t>
  </si>
  <si>
    <t xml:space="preserve">Шалфея лист </t>
  </si>
  <si>
    <t>Эгилок</t>
  </si>
  <si>
    <t xml:space="preserve">Энап </t>
  </si>
  <si>
    <t xml:space="preserve">Энтеродез </t>
  </si>
  <si>
    <t>Энтеросгель</t>
  </si>
  <si>
    <t xml:space="preserve">Энтерофурил </t>
  </si>
  <si>
    <t>Эспумизан</t>
  </si>
  <si>
    <t xml:space="preserve">Эуфиллин 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</si>
  <si>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</si>
  <si>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</si>
  <si>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</si>
  <si>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</si>
  <si>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</si>
  <si>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</si>
  <si>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</si>
  <si>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</si>
  <si>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</si>
  <si>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</si>
  <si>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</si>
  <si>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</si>
  <si>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</si>
  <si>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Эффералган </t>
  </si>
  <si>
    <t>Итого</t>
  </si>
  <si>
    <t>тыс.тенге</t>
  </si>
  <si>
    <t>СИЗы</t>
  </si>
  <si>
    <t>Бахилы полиэтиленовые, одноразовые.</t>
  </si>
  <si>
    <t>пар</t>
  </si>
  <si>
    <t>Перчатки виниловые</t>
  </si>
  <si>
    <t>Перчатки латексные стерильные</t>
  </si>
  <si>
    <t>Перчатки медицинские латексные нестерильные</t>
  </si>
  <si>
    <t>Перчатки медицинские нитриловые нестерильные</t>
  </si>
  <si>
    <t>Перчатки сверхпрочные</t>
  </si>
  <si>
    <t>Халат хир. однор.</t>
  </si>
  <si>
    <t>Шапочка однораз.</t>
  </si>
  <si>
    <t>Маска медицинская одноразовая</t>
  </si>
  <si>
    <t>курс 1 версии</t>
  </si>
  <si>
    <t>РБ</t>
  </si>
  <si>
    <t>Коммерция</t>
  </si>
  <si>
    <t>всего</t>
  </si>
  <si>
    <t>№ п/п</t>
  </si>
  <si>
    <t>Наименование приобретаемых товаров, работ, услуг</t>
  </si>
  <si>
    <t>Подразделение</t>
  </si>
  <si>
    <t>Единица измерения</t>
  </si>
  <si>
    <t>План 2023 версия 1</t>
  </si>
  <si>
    <t>Статья выбытия денег</t>
  </si>
  <si>
    <t xml:space="preserve">Количество   </t>
  </si>
  <si>
    <t>Цена, руб</t>
  </si>
  <si>
    <t>Стоимость, тыс. тенге</t>
  </si>
  <si>
    <t>Бензин АИ92</t>
  </si>
  <si>
    <t>Гараж</t>
  </si>
  <si>
    <t>литр</t>
  </si>
  <si>
    <t>Диз топливо</t>
  </si>
  <si>
    <t>СУГ</t>
  </si>
  <si>
    <t>Масло моторное  10W40 SG/CD</t>
  </si>
  <si>
    <t>Масло моторноу дизельное АВАНГАРД CF-4/SG15W40</t>
  </si>
  <si>
    <t>Масло NISSAN 5W-30</t>
  </si>
  <si>
    <t>Масло индустриальное И-20</t>
  </si>
  <si>
    <t>Масло трансмиссионное  GL-5 80W90</t>
  </si>
  <si>
    <t>Масло трансмиссионное  ТЭП-15</t>
  </si>
  <si>
    <t xml:space="preserve">Тормозная жидкость DOT-4 </t>
  </si>
  <si>
    <t>WD-40, 420 мл</t>
  </si>
  <si>
    <t>Тосол  А-40 и Sapsan</t>
  </si>
  <si>
    <t>Антифриз (зеленый; красный)</t>
  </si>
  <si>
    <t xml:space="preserve">Смазка  Литол-24 </t>
  </si>
  <si>
    <t>Стеклоомывательная  жидкость (незамерзайка -30)</t>
  </si>
  <si>
    <t>Герметик радиатора</t>
  </si>
  <si>
    <t>Директор</t>
  </si>
  <si>
    <t>Аскаров Е.А.</t>
  </si>
  <si>
    <t>Заместитель директора по экономической работе</t>
  </si>
  <si>
    <t>Жубаев Т.Ж.</t>
  </si>
  <si>
    <t>Заместитель директора по общим вопросам</t>
  </si>
  <si>
    <t>Кечеджиев С.Г.</t>
  </si>
  <si>
    <t>Главный бухгалтер</t>
  </si>
  <si>
    <t>Васильева Т.Д.</t>
  </si>
  <si>
    <t>Главный экономист</t>
  </si>
  <si>
    <t>Евсеева О.В.</t>
  </si>
  <si>
    <t>курс 1 кор-ки</t>
  </si>
  <si>
    <t>План комунальных услуг ООО "Астана" на 2023 год версия 1</t>
  </si>
  <si>
    <t>форма 01-14</t>
  </si>
  <si>
    <t>Расходы в тенге</t>
  </si>
  <si>
    <t>койки 2022г .</t>
  </si>
  <si>
    <t>Стоимость, тыс. тг.</t>
  </si>
  <si>
    <t>Расходы на 1 койко-день</t>
  </si>
  <si>
    <t>Расходы РБ</t>
  </si>
  <si>
    <t>Расходы коммерция</t>
  </si>
  <si>
    <t xml:space="preserve">Вывоз ТБО, утилизация </t>
  </si>
  <si>
    <t>ХЭС</t>
  </si>
  <si>
    <t>куб.м.</t>
  </si>
  <si>
    <t>Итого утилизация:</t>
  </si>
  <si>
    <t>Электроэнергия</t>
  </si>
  <si>
    <t>кВт*ч</t>
  </si>
  <si>
    <t>Теплоэнергия</t>
  </si>
  <si>
    <t>теплоэнергия</t>
  </si>
  <si>
    <t>Гкал</t>
  </si>
  <si>
    <t>сумма, тыс.руб</t>
  </si>
  <si>
    <t>Вода и водоотведение</t>
  </si>
  <si>
    <t>вода и водоотведение</t>
  </si>
  <si>
    <t>ТБО</t>
  </si>
  <si>
    <t>Газопотребление</t>
  </si>
  <si>
    <t>газопотребление</t>
  </si>
  <si>
    <t>Итого ресурсы:</t>
  </si>
  <si>
    <t>Теплоснабжение</t>
  </si>
  <si>
    <t>ВСЕГО КОМУНАЛЬНЫЕ УСЛУГИ</t>
  </si>
  <si>
    <t>Вода и стоки</t>
  </si>
  <si>
    <t>Газоснабжение</t>
  </si>
  <si>
    <t>сумма, тыс.тенге</t>
  </si>
  <si>
    <t>Салпагаров А.А.</t>
  </si>
  <si>
    <t>%</t>
  </si>
  <si>
    <t>койко дней</t>
  </si>
  <si>
    <t>Расшифровка сервисного обслуживания и ремонт ОС ООО "Астана" на 2023 год версия 1</t>
  </si>
  <si>
    <t>Форма 01-16</t>
  </si>
  <si>
    <t>Техническое обслуживание и ремонт изделий медицинской техники</t>
  </si>
  <si>
    <t>услуга</t>
  </si>
  <si>
    <t>Мед.служба</t>
  </si>
  <si>
    <t xml:space="preserve">Техническое обслуживание и ремонт сетей газопотребления, ГРПШ и ШУУРГ санатория </t>
  </si>
  <si>
    <t>В соответствии с договором и требованиями "Правил безопасности сетейгазораспределения и газопотребления"</t>
  </si>
  <si>
    <t>Техническое обслуживание и ремонт систем пожарной сигнализации и оповещения о пожаре, систем охранной сигнализации и видеонаблюдения</t>
  </si>
  <si>
    <t>В соответствии с договором и требованиями тех. регламента ПБ</t>
  </si>
  <si>
    <t>Ремонт и обслуживание автотранспорта</t>
  </si>
  <si>
    <t xml:space="preserve">Ремонт сложного оборудования пищеблока и прачечной </t>
  </si>
  <si>
    <t>Специализированные организации</t>
  </si>
  <si>
    <t>Ремонт оргтехники</t>
  </si>
  <si>
    <t>Заправка и ремонт картриджей</t>
  </si>
  <si>
    <t>Ремонт медицинского оборудования</t>
  </si>
  <si>
    <t>Услуги по техническому обслуживанию и ремонту систем  дымоудаления и подпора воздуха</t>
  </si>
  <si>
    <t>В соответствии с требованиями Тех. реглпмента ПБ</t>
  </si>
  <si>
    <t>Обслуживание и ремонт систем кондиционирования (ремонт чиллеров Carrier) и вентиляции воздуха</t>
  </si>
  <si>
    <t>Износ, выход из строя</t>
  </si>
  <si>
    <t>Текущий ремонт лифтов</t>
  </si>
  <si>
    <t>Износ шкивов и тросов</t>
  </si>
  <si>
    <t>Прочее непредвиденное</t>
  </si>
  <si>
    <t>Текущий ремонт (работы)</t>
  </si>
  <si>
    <t>Приобретение эл.кабельной продукции</t>
  </si>
  <si>
    <t>Текущее тех. обслуживание сетей электроснабжения</t>
  </si>
  <si>
    <t xml:space="preserve">Приобретение светодиодных ламп </t>
  </si>
  <si>
    <t>То же</t>
  </si>
  <si>
    <t>Автоматика систем электропитания</t>
  </si>
  <si>
    <t>Насос циркуляционный Grundfos 25-60 для систем теплоснабжения</t>
  </si>
  <si>
    <t>Текущий ремонт системы отопления ЛРО</t>
  </si>
  <si>
    <t>Насос циркуляционный Grundfos 32-60 для систем теплоснабжения</t>
  </si>
  <si>
    <t>Текущий ремонт системы отопления спального корпуса</t>
  </si>
  <si>
    <t>Насос циркуляционный Grundfos 32-80 для систем теплоснабжения</t>
  </si>
  <si>
    <t>Текущий ремонт системы отопления клуба-столовой</t>
  </si>
  <si>
    <t xml:space="preserve">Приобретение расходных эл.материалов: автоматы, пускатели, розетки,эл.вилки, блоки аварийного питания, драйверы, подшипники, сальники, водяные ТЭНы (для сиральных машин, конфорки и пакетные переключатели (для пищеблока) светильников и т.д.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</si>
  <si>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Замена радиаторов отопления </t>
  </si>
  <si>
    <t>Текущий ремонт системы отопления спального корпуса с заменой радиаторов</t>
  </si>
  <si>
    <t>Приобретение и установка противопожарных дверей</t>
  </si>
  <si>
    <t>Прочие материалы</t>
  </si>
  <si>
    <t>Текущий ремонт (материалы)</t>
  </si>
  <si>
    <t>Всего текущий ремонт за счет собственных средств</t>
  </si>
  <si>
    <t>Техническое обслуживание и ремонт  когенерационной модульной установки МТЭС - 200</t>
  </si>
  <si>
    <t>В сооответствии с договором</t>
  </si>
  <si>
    <t xml:space="preserve">Договор на сортировку и переработку отходов </t>
  </si>
  <si>
    <t>Передача отходов в целях обращения</t>
  </si>
  <si>
    <t>Техническое обслуживание, ремонт и диспетчерское обслуживанию лифтов</t>
  </si>
  <si>
    <t>Согласно договору</t>
  </si>
  <si>
    <t>Проверка систем водяного пожаротушения санатория</t>
  </si>
  <si>
    <t>Техническое обслуживание системы пожарного мониторинга «Стрелец-Мониторинг»</t>
  </si>
  <si>
    <t>Выполнение анализов состава проб сточных вод независимой  аттестованной  лабораторией</t>
  </si>
  <si>
    <t>Страхование гражданской ответственности владельца опасного объекта (лифты) за причинение вреда в результате аварии на опасном объекте</t>
  </si>
  <si>
    <t>Для получения независимых результатов анализов сточных вод</t>
  </si>
  <si>
    <t>Проверка эффективности работы систем механической вентиляции</t>
  </si>
  <si>
    <t>Требование СанПиН</t>
  </si>
  <si>
    <t>Проверка качества огнезащитной обработки деревянных конструкций, драпировок и ковров</t>
  </si>
  <si>
    <t>Очистка оборудования вентиляционных систем пищеблока и прачечной от горючих отходов</t>
  </si>
  <si>
    <t>Проведение дератизации, дезинфекции, дезинсекции, акарицидной обработки</t>
  </si>
  <si>
    <t>Проведение экстренной дезинфекции в очаге</t>
  </si>
  <si>
    <t>Лабораторные исследования,  согласно производственному контролю</t>
  </si>
  <si>
    <t>Лабораторные исследования,  согласно предписаниям Роспотребнадзора</t>
  </si>
  <si>
    <t xml:space="preserve">Метрологическая поверка медицинского оборудования </t>
  </si>
  <si>
    <t>1,3,4 кв</t>
  </si>
  <si>
    <t>Промывка и гидравлические испытания системы отопления</t>
  </si>
  <si>
    <t>В соответствии с требованиями ПТЭ тепловых энергоустановок</t>
  </si>
  <si>
    <t>Поверка средств измерений</t>
  </si>
  <si>
    <t>В соответствии с графиком поверок</t>
  </si>
  <si>
    <t>Поверка пожарных гидрантов на водоотдачу</t>
  </si>
  <si>
    <t>Проведение испытаний электроустановок</t>
  </si>
  <si>
    <t>В соответствии с требованиями ПТЭЭП</t>
  </si>
  <si>
    <t xml:space="preserve">Испытание средств индивидуальной защиты (СИЗ) для работы в электроустановках </t>
  </si>
  <si>
    <t xml:space="preserve">Услуги по страхованию гражданской ответственности владельца опасного производственного объекта (сеть газопотебления ООО «Астана») </t>
  </si>
  <si>
    <t>Требования ФЗ №225 от 27.07.2010 г.</t>
  </si>
  <si>
    <t xml:space="preserve">Радиометрические и дозиметрические исследования </t>
  </si>
  <si>
    <t>Техническое освидетельствование лифтов</t>
  </si>
  <si>
    <t>В соответствии с Тех. регламентом ТС 011/2011 "Безопасность лифтов"</t>
  </si>
  <si>
    <t>Техническое обслуживание БКТП - 157 сторонней специализированной организацией</t>
  </si>
  <si>
    <t>Приобретение первичных средств пожаротушения и перезарядку огнетушителей</t>
  </si>
  <si>
    <t>Постановление Правительства РФ от 25.04.2012г.№ 390</t>
  </si>
  <si>
    <t>Система регулировки автоматической подачи теплоносителя в тепловых пунктах санатория</t>
  </si>
  <si>
    <t>В связи с выходом из строя старой системы</t>
  </si>
  <si>
    <t>Сопровождение экологической отчетности, разработку и сопровождение проекта предельно-допустимых выбросов (ПДВ) загрязняющих веществ (ЗВ) , проекта неблагоприятных метеорологических условий (НМУ), инвентаризации выбросов ЗВ в атмосферу, лабораторные исследования ЗВ.</t>
  </si>
  <si>
    <t>Приказ Министерства природных ресурсов и экологии РФ от 28.11.2019г. № 811</t>
  </si>
  <si>
    <t>Услуги по охране</t>
  </si>
  <si>
    <t>охрана территории санатория</t>
  </si>
  <si>
    <t xml:space="preserve">Договор на транспортировку лечебной грязи </t>
  </si>
  <si>
    <t>Завоз новой лечебной грязи, с целью обеспечения грязевых процедур. Отправка отработанной грязи на регенерацию</t>
  </si>
  <si>
    <t>ВСЕГО Сервисное обслуживание</t>
  </si>
  <si>
    <t xml:space="preserve">Всего по сервисному обслуживанию и ремонту ОС </t>
  </si>
  <si>
    <t>Главный инженер</t>
  </si>
  <si>
    <t>обслуживание оргтехники</t>
  </si>
  <si>
    <t>СПИСОК ОСНОВНЫХ  СРЕДСТВ  ООО "АСТАНА" НА 2023 год версия 1 ООО Астана</t>
  </si>
  <si>
    <t>форма 01-19</t>
  </si>
  <si>
    <t>Наименование</t>
  </si>
  <si>
    <t>Ед.изм.</t>
  </si>
  <si>
    <t>Цена руб.</t>
  </si>
  <si>
    <t>Цена тенге</t>
  </si>
  <si>
    <t>Стоимость тыс.тенге.</t>
  </si>
  <si>
    <t>Примечание, обоснование приобретения, источник финансирования</t>
  </si>
  <si>
    <t xml:space="preserve">январь </t>
  </si>
  <si>
    <t>отклонение</t>
  </si>
  <si>
    <t>Медицинская служба</t>
  </si>
  <si>
    <t>Массажный стол с электроприводом</t>
  </si>
  <si>
    <t>шт.</t>
  </si>
  <si>
    <t>взамен изношенного</t>
  </si>
  <si>
    <t>Магнитотурботрон "Мадин"</t>
  </si>
  <si>
    <t>УЗИ аппарат элластоградией и датчики конвексный, линейный, полостной(вагинальный), секторальный (для сердца)</t>
  </si>
  <si>
    <t xml:space="preserve">Вихревая ванна для верхних конечностей </t>
  </si>
  <si>
    <t>Аппарат Амок</t>
  </si>
  <si>
    <r>
      <t xml:space="preserve">Ванны для </t>
    </r>
    <r>
      <rPr>
        <sz val="11"/>
        <color rgb="FF000000"/>
        <rFont val="Times New Roman"/>
        <family val="1"/>
        <charset val="204"/>
      </rPr>
      <t>гидро и аэромассажа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</si>
  <si>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Кресло гинекологическое   </t>
  </si>
  <si>
    <t>Ванны бальнеологическая</t>
  </si>
  <si>
    <t>Кушетка "Комфорт"( для отпуска грязевых процедур.) +ПОДУШКА</t>
  </si>
  <si>
    <t>Служба питания</t>
  </si>
  <si>
    <t>Картофелечистка</t>
  </si>
  <si>
    <t>Холодильная камера Полаир</t>
  </si>
  <si>
    <t>Модернизация АТС и кабельной сети</t>
  </si>
  <si>
    <t>Износ системных телефонов и кабельных сетей, прокладка новых участков</t>
  </si>
  <si>
    <t>Модернизация электронных замков 115 комплектов с программатором, энкодером и программным обеспечением на 150 лицензий</t>
  </si>
  <si>
    <t>Замена устаревших и изношенных контактных считывателей на замках в номерах санатория на считыватели бесконтактных карт</t>
  </si>
  <si>
    <t>Договор на модернизацию системы пожарной сигнализации, оповещения о пожаре и управление эвакуацией при пожаре</t>
  </si>
  <si>
    <t>В связи с предписанием Пожнадзора</t>
  </si>
  <si>
    <t>Прибор учета сточных вод главного корпуса</t>
  </si>
  <si>
    <t>Взамен вышедшего из строя</t>
  </si>
  <si>
    <t xml:space="preserve">Электронасосный агрегат в системе циркуляции воды бассейна    ATO750ATLAS 5,5 kW </t>
  </si>
  <si>
    <t>Стиральная машина в прачечную</t>
  </si>
  <si>
    <t>Сушильная машина в отделение брезентомойки</t>
  </si>
  <si>
    <t>дополнительно</t>
  </si>
  <si>
    <t>Электронасосный агрегат на подаче воды в корпуса из резервуара CRE 32-3-AN-F-A-E 5,5 кВт</t>
  </si>
  <si>
    <t>Служба маркетинга</t>
  </si>
  <si>
    <t xml:space="preserve">Считыватель паспортов </t>
  </si>
  <si>
    <t>Перенесено приобретение на 2023 год</t>
  </si>
  <si>
    <t>Приобретения, всего,</t>
  </si>
  <si>
    <t>за счет собственных средств</t>
  </si>
  <si>
    <t>Капитальный ремонт</t>
  </si>
  <si>
    <t>Работы по декоративному оформлению фонтана и прилегающей территории</t>
  </si>
  <si>
    <t>ед</t>
  </si>
  <si>
    <t>В рамках проекта “QAZAQ NOMAD RESORT, резервный фонд</t>
  </si>
  <si>
    <t>Декоративно- строительные работы по созданию беседки</t>
  </si>
  <si>
    <t xml:space="preserve">Капитальный ремонт фасада спального корпуса в рамках проекта “QAZAQ NOMAD RESORT </t>
  </si>
  <si>
    <t>кв.м.</t>
  </si>
  <si>
    <t xml:space="preserve">Капитальный ремонт фасада и светового фонаря лечебного корпуса в рамках проекта “QAZAQ NOMAD RESORT </t>
  </si>
  <si>
    <t xml:space="preserve">Кап ремонт номеров санатория в рамках проекта “QAZAQ NOMAD RESORT </t>
  </si>
  <si>
    <t>ВСЕГО резервный фонд</t>
  </si>
  <si>
    <t>РФ</t>
  </si>
  <si>
    <t>ИТОГО:</t>
  </si>
  <si>
    <t>в т.ч. За счет Резервного фонда</t>
  </si>
  <si>
    <t>РДФ 2023</t>
  </si>
  <si>
    <t>Заместитель директора по медицинским вопросам</t>
  </si>
  <si>
    <t>Заведующая ЛРО</t>
  </si>
  <si>
    <t xml:space="preserve">Савичева Н.В. </t>
  </si>
  <si>
    <t>Польшин Н.И.</t>
  </si>
  <si>
    <t>Расшифровка прочих расходов ООО "Астана" на 2023 год версия 1</t>
  </si>
  <si>
    <t>форма 01-18</t>
  </si>
  <si>
    <t>№п/п</t>
  </si>
  <si>
    <t>кол-во</t>
  </si>
  <si>
    <t>цена, руб</t>
  </si>
  <si>
    <t>цена, тенге</t>
  </si>
  <si>
    <t>Подписка и информационные услуги, в том числе:</t>
  </si>
  <si>
    <t>1.1</t>
  </si>
  <si>
    <t>прочие услуги</t>
  </si>
  <si>
    <t>услуги ККТ, замена ЭКЗЛ, передача данных в ОФД</t>
  </si>
  <si>
    <t>финотдел</t>
  </si>
  <si>
    <t>1.2</t>
  </si>
  <si>
    <t>прочие выплаты</t>
  </si>
  <si>
    <t>электронный документооборот</t>
  </si>
  <si>
    <t>1.3</t>
  </si>
  <si>
    <t xml:space="preserve">прочие выплаты </t>
  </si>
  <si>
    <t>обслуживание 1С</t>
  </si>
  <si>
    <t>1.4</t>
  </si>
  <si>
    <t>обновление 1С</t>
  </si>
  <si>
    <t>1.5</t>
  </si>
  <si>
    <t>обслуживание модуля "Медицина"</t>
  </si>
  <si>
    <t>медицинская служба</t>
  </si>
  <si>
    <t>1.7</t>
  </si>
  <si>
    <t>обслуживание системы ГЛОНАСС</t>
  </si>
  <si>
    <t>гараж</t>
  </si>
  <si>
    <t>1.8</t>
  </si>
  <si>
    <t xml:space="preserve">справочные системы </t>
  </si>
  <si>
    <t>1.9</t>
  </si>
  <si>
    <t>Программное обеспечение система Честный знак</t>
  </si>
  <si>
    <t>служба питания</t>
  </si>
  <si>
    <t>1.10</t>
  </si>
  <si>
    <t>обслуживание программы Честный знак</t>
  </si>
  <si>
    <t>Оценка и аудит, в том числе:</t>
  </si>
  <si>
    <t>2.1</t>
  </si>
  <si>
    <t>Аудиторские услуги</t>
  </si>
  <si>
    <t>2.2</t>
  </si>
  <si>
    <t>Типографские и полиграфические услуги, в том числе:</t>
  </si>
  <si>
    <t>2.3</t>
  </si>
  <si>
    <t>Бланки БСО  СКУ путевка</t>
  </si>
  <si>
    <t>2.4</t>
  </si>
  <si>
    <t>Бланки БСО курсовка</t>
  </si>
  <si>
    <t>2.5</t>
  </si>
  <si>
    <t xml:space="preserve">Бланки БСО квитанция </t>
  </si>
  <si>
    <t>2.6</t>
  </si>
  <si>
    <t>Бланки консультаций, анализов, врачебных назначений, журналы отпуска процедур и т.д</t>
  </si>
  <si>
    <t>2.7</t>
  </si>
  <si>
    <t>Истории болезни</t>
  </si>
  <si>
    <t>2.8</t>
  </si>
  <si>
    <t>Санаторно-курортная  книжка</t>
  </si>
  <si>
    <t>Обучение и повышение квалификации</t>
  </si>
  <si>
    <t>3.1</t>
  </si>
  <si>
    <t xml:space="preserve">Обучение по ХАССП </t>
  </si>
  <si>
    <t>3.2</t>
  </si>
  <si>
    <t>Повышение квалификации медицинского персонала (средний мед.персонал)</t>
  </si>
  <si>
    <t>3.3</t>
  </si>
  <si>
    <t>Повышение квалификации медицинского персонала (врачебный мед.персонал)</t>
  </si>
  <si>
    <t>3.4</t>
  </si>
  <si>
    <t>Безопасные методы и приемы выполнения работ при воздействии вредных и опасных факторов, источников опасности, идентифицированных в рамках СОУТ и ОПР</t>
  </si>
  <si>
    <t>медслужба, служба питания, прачка</t>
  </si>
  <si>
    <t>3.5</t>
  </si>
  <si>
    <t>Общие вопросы охраны труда и функционирования системы управления охраной труда</t>
  </si>
  <si>
    <t>рукаводство, ХЭС, служба питания</t>
  </si>
  <si>
    <t>3.6</t>
  </si>
  <si>
    <t xml:space="preserve">Обязательное обучение сотрудников по основному виду деятельности предприятия - медицинский персонал </t>
  </si>
  <si>
    <t>3.6.1</t>
  </si>
  <si>
    <t>«Терапия»</t>
  </si>
  <si>
    <t>3.6.2</t>
  </si>
  <si>
    <t>«Ультразвуковая диагностика»</t>
  </si>
  <si>
    <t>3.6.3</t>
  </si>
  <si>
    <t>Заведующий ЛРО</t>
  </si>
  <si>
    <t>3.6.4</t>
  </si>
  <si>
    <t xml:space="preserve">Заместитель директора по медицинской части </t>
  </si>
  <si>
    <t>3.6.5</t>
  </si>
  <si>
    <t>Сестринское дело</t>
  </si>
  <si>
    <t>3.6.6</t>
  </si>
  <si>
    <t>Функциональная диагностика</t>
  </si>
  <si>
    <t>3.6.7</t>
  </si>
  <si>
    <t>Функциональная диагностика первичное обучение</t>
  </si>
  <si>
    <t>3.6.8</t>
  </si>
  <si>
    <t>Диетология</t>
  </si>
  <si>
    <t>3.6.9</t>
  </si>
  <si>
    <t>Физиотерапия</t>
  </si>
  <si>
    <t>3.6.10</t>
  </si>
  <si>
    <t>дезинфектология</t>
  </si>
  <si>
    <t>3.6.11</t>
  </si>
  <si>
    <t>медицинский массаж</t>
  </si>
  <si>
    <t>3.6.12</t>
  </si>
  <si>
    <t>организация сестринского дела</t>
  </si>
  <si>
    <t>3.6.13</t>
  </si>
  <si>
    <t>усовершенствование м/с процедурных кабинетов</t>
  </si>
  <si>
    <t>3.6.14</t>
  </si>
  <si>
    <t>Лечебная физкультура</t>
  </si>
  <si>
    <t>3.7</t>
  </si>
  <si>
    <t xml:space="preserve">HR: обязанности и компетенции </t>
  </si>
  <si>
    <t>кадры</t>
  </si>
  <si>
    <t>3.8</t>
  </si>
  <si>
    <t xml:space="preserve">Планирование персонала. Штатное расписание и организационная структура </t>
  </si>
  <si>
    <t>кадры, ПЭО</t>
  </si>
  <si>
    <t>3.9</t>
  </si>
  <si>
    <t xml:space="preserve">Оценка компетенций персонала </t>
  </si>
  <si>
    <t>кадры, рук-ли структ подразд</t>
  </si>
  <si>
    <t>3.10</t>
  </si>
  <si>
    <t xml:space="preserve">Формирование и развитие кадрового резерва. Управление талантами </t>
  </si>
  <si>
    <t>3.11</t>
  </si>
  <si>
    <t>Обучение и развитие персонала. Индивидуальный план развития</t>
  </si>
  <si>
    <t>3.12</t>
  </si>
  <si>
    <t xml:space="preserve">Диагностика и развитие корпоративной культуры </t>
  </si>
  <si>
    <t>3.13</t>
  </si>
  <si>
    <t xml:space="preserve">Управление командами. Система внутренних коммуникаций </t>
  </si>
  <si>
    <t>3.14</t>
  </si>
  <si>
    <t xml:space="preserve">HR-аналитика </t>
  </si>
  <si>
    <t>3.15</t>
  </si>
  <si>
    <t xml:space="preserve">Нормирование труда </t>
  </si>
  <si>
    <t>3.16</t>
  </si>
  <si>
    <t xml:space="preserve">Координация и планирование развития института Наставничества </t>
  </si>
  <si>
    <t>3.17</t>
  </si>
  <si>
    <t>Антикризисные PR-коммуникации. Обратная связь</t>
  </si>
  <si>
    <t>3.18</t>
  </si>
  <si>
    <t>«Заведующий производством. Соответствие профстандарту»</t>
  </si>
  <si>
    <t>3.19</t>
  </si>
  <si>
    <t>«Су-шеф. Соответствие профстандарту»</t>
  </si>
  <si>
    <t>3.20</t>
  </si>
  <si>
    <t>«Повар.    Соответствие профстандарту»</t>
  </si>
  <si>
    <t>3.21</t>
  </si>
  <si>
    <t>Повышение квалификации работников</t>
  </si>
  <si>
    <t>Ответственные за электрохозяйство</t>
  </si>
  <si>
    <t>3.22</t>
  </si>
  <si>
    <t>Ответственные за исправное состояние и безопасную эксплуатацию теплопотребляющих установок и тепловых сетей</t>
  </si>
  <si>
    <t>3.23</t>
  </si>
  <si>
    <t>Лифтер</t>
  </si>
  <si>
    <t>ХЭС, служба питания, служба безопасности</t>
  </si>
  <si>
    <t>3.24</t>
  </si>
  <si>
    <t>Персонал, обслуживающий подъемные сооружения - люльки подъемника (вышки)</t>
  </si>
  <si>
    <t>3.25</t>
  </si>
  <si>
    <t>Ежегодные занятия с водителями автотранспортных организаций</t>
  </si>
  <si>
    <t>3.26</t>
  </si>
  <si>
    <t>Слесарь по обслуживанию тепловых сетей</t>
  </si>
  <si>
    <t>3.27</t>
  </si>
  <si>
    <t>Аппаратчик, обслуживающий сосуды, работающие под давлением</t>
  </si>
  <si>
    <t>ХЭС, медслужба, служба питания</t>
  </si>
  <si>
    <t>Маркетинг и реклама</t>
  </si>
  <si>
    <t>4.1</t>
  </si>
  <si>
    <t>реклама</t>
  </si>
  <si>
    <t>Печатная реклама</t>
  </si>
  <si>
    <t>служба маркетинга</t>
  </si>
  <si>
    <t>4.2</t>
  </si>
  <si>
    <t>Наружная реклама и информационные таблички</t>
  </si>
  <si>
    <t>4.3</t>
  </si>
  <si>
    <t>Сувенирная продукция</t>
  </si>
  <si>
    <t>4.4</t>
  </si>
  <si>
    <t>Интернет-маркетинг</t>
  </si>
  <si>
    <t>4.5</t>
  </si>
  <si>
    <t xml:space="preserve">Контекстная реклама </t>
  </si>
  <si>
    <t>4.6</t>
  </si>
  <si>
    <t xml:space="preserve">Техническая поддержка сайта </t>
  </si>
  <si>
    <t>4.7</t>
  </si>
  <si>
    <t>Поисковое продвижение сайта (SEO)</t>
  </si>
  <si>
    <t>4.8</t>
  </si>
  <si>
    <t>Ведение социальных сетей и таргетированная реклама</t>
  </si>
  <si>
    <t>4.9</t>
  </si>
  <si>
    <t>Размещение на интернет-порталах</t>
  </si>
  <si>
    <t>4.10</t>
  </si>
  <si>
    <t>Модуль обратного звонка на сайте</t>
  </si>
  <si>
    <t>4.11</t>
  </si>
  <si>
    <t>Рекламные статьи и публикации</t>
  </si>
  <si>
    <t>Найм жилья для сотрудников</t>
  </si>
  <si>
    <t>5.1</t>
  </si>
  <si>
    <t>жилье для директора</t>
  </si>
  <si>
    <t>руководство</t>
  </si>
  <si>
    <t>5.2</t>
  </si>
  <si>
    <t>жилье для заместителя директора</t>
  </si>
  <si>
    <t>Услуги банков</t>
  </si>
  <si>
    <t>финслужба</t>
  </si>
  <si>
    <t>Прочие услуги, в том числе:</t>
  </si>
  <si>
    <t>7.1</t>
  </si>
  <si>
    <t>Система мониторинга звонков и управления рекламой</t>
  </si>
  <si>
    <t>7.2</t>
  </si>
  <si>
    <t>Система бронирования TravelLine (Трэвел Лайн Системс)</t>
  </si>
  <si>
    <t>7.3</t>
  </si>
  <si>
    <t>Платежная система КОМФОРТ БУКИНГ</t>
  </si>
  <si>
    <t>7.4</t>
  </si>
  <si>
    <t>Услуги переводчика (английский язык)</t>
  </si>
  <si>
    <t>7.5</t>
  </si>
  <si>
    <t>Концертные и развлекательные программы</t>
  </si>
  <si>
    <t>7.6</t>
  </si>
  <si>
    <t>Новогодний банкет (артисты, призы)</t>
  </si>
  <si>
    <t>7.7</t>
  </si>
  <si>
    <t>Новогоднее оформление санатория</t>
  </si>
  <si>
    <t>7.8</t>
  </si>
  <si>
    <t>Лицензия на право использования музыкальных фонограмм</t>
  </si>
  <si>
    <t>7.9</t>
  </si>
  <si>
    <t>Прокат кинофильмов с соблюдением авторских прав</t>
  </si>
  <si>
    <t>7.10</t>
  </si>
  <si>
    <t>Услуги переводчика (казахский язык)</t>
  </si>
  <si>
    <t>АУП</t>
  </si>
  <si>
    <t>7.11</t>
  </si>
  <si>
    <t>Благоустройство территории (цветы)</t>
  </si>
  <si>
    <t>7.12</t>
  </si>
  <si>
    <t xml:space="preserve">Медосмотр </t>
  </si>
  <si>
    <t xml:space="preserve">ИТОГО </t>
  </si>
  <si>
    <t>Начальник службы маркетинга, бронирования, приема и размещения, культурно-досуговой работы</t>
  </si>
  <si>
    <t>Вишневская И.А.</t>
  </si>
  <si>
    <t>План приобретения канцелярских товаров ООО "Астана" на 2023 год версия 1</t>
  </si>
  <si>
    <t>Фин служба</t>
  </si>
  <si>
    <t>Организационно-правовая служба</t>
  </si>
  <si>
    <t>Служба безопастности</t>
  </si>
  <si>
    <t>Экономисты</t>
  </si>
  <si>
    <t>Служба маркетинга, бронирования, приема и размещения, детская комната</t>
  </si>
  <si>
    <t xml:space="preserve">Служба питания </t>
  </si>
  <si>
    <t>Руководство</t>
  </si>
  <si>
    <t>Прачка</t>
  </si>
  <si>
    <t>Гостин служба</t>
  </si>
  <si>
    <t>ВСЕГО</t>
  </si>
  <si>
    <t>курс 1-ой кор-ки</t>
  </si>
  <si>
    <t>ИТОГО</t>
  </si>
  <si>
    <t>Кубарик 90*90*50</t>
  </si>
  <si>
    <t>пачка</t>
  </si>
  <si>
    <t>Бумага д/заметок 75*75 100 л (с липким краем)</t>
  </si>
  <si>
    <t>Бумага д/заметок/флажки 12*45 20 л 5 цветов</t>
  </si>
  <si>
    <t>Папка-регистр 50 мм</t>
  </si>
  <si>
    <t>штука</t>
  </si>
  <si>
    <t>Папкарегистр 75 мм</t>
  </si>
  <si>
    <t>Файл с перфорацией  А4  100шт/уп</t>
  </si>
  <si>
    <t>Папка уголок А4</t>
  </si>
  <si>
    <t>Папка- конверт на кнопке</t>
  </si>
  <si>
    <t>Ручка</t>
  </si>
  <si>
    <t>Ручка автомат</t>
  </si>
  <si>
    <t>Запасной блок для автокаранд.</t>
  </si>
  <si>
    <t>Маркер перманен.</t>
  </si>
  <si>
    <t>Маркер текстовый</t>
  </si>
  <si>
    <t>Клей-карандаш 15 г.</t>
  </si>
  <si>
    <t>Корректирующая жидкость 20 ml</t>
  </si>
  <si>
    <t>Корректирующая лента 5мм*7м</t>
  </si>
  <si>
    <t>Ножницы 21 см</t>
  </si>
  <si>
    <t>Нож канцелярский 18мм</t>
  </si>
  <si>
    <t>Дырокол 30л</t>
  </si>
  <si>
    <t>Степлер № 10</t>
  </si>
  <si>
    <t>Степлер № 24/6,</t>
  </si>
  <si>
    <t>Скобы № 10</t>
  </si>
  <si>
    <t>упаковка</t>
  </si>
  <si>
    <t>Скобы д/степлера 24/6</t>
  </si>
  <si>
    <t>Скрепка  28 мм 100 шт</t>
  </si>
  <si>
    <t>Зажим 15 мм черный</t>
  </si>
  <si>
    <t>Зажимы для бумаг 25 мм</t>
  </si>
  <si>
    <t>Кнопки силовые 9мм 100шт</t>
  </si>
  <si>
    <t>Краска штемпельная</t>
  </si>
  <si>
    <t>Банковская резинка 100 гр.</t>
  </si>
  <si>
    <t>Линейка 30 см</t>
  </si>
  <si>
    <t>Калькулятор  16 разряд</t>
  </si>
  <si>
    <t>Рулон для кассовых аппаратов 57х40*12 термо</t>
  </si>
  <si>
    <t>Рулон для кассовых аппаратов 80х80*12 термо</t>
  </si>
  <si>
    <t>Акварель с кистью 12 цветов</t>
  </si>
  <si>
    <t>Доска для лепки А4</t>
  </si>
  <si>
    <t xml:space="preserve">Чистящий набор спрей и салфетка для экранов </t>
  </si>
  <si>
    <t>Увлажнитель для пальцев гелевый</t>
  </si>
  <si>
    <t>Информационная доска</t>
  </si>
  <si>
    <t>Карандаши  12 цв деревянные</t>
  </si>
  <si>
    <t>Карандаши  12 цв деревянные короткие</t>
  </si>
  <si>
    <t>Пластилин 12 цветов повыш. мягк.</t>
  </si>
  <si>
    <t>Фломастеры 12 цветов карт. коробка</t>
  </si>
  <si>
    <t>Фломастеры 12 цветов в пластик бл</t>
  </si>
  <si>
    <t>Пленка для ламинирования 216*303 А4 100мк (100 шт)</t>
  </si>
  <si>
    <t>Бумага(500 л)</t>
  </si>
  <si>
    <t>Скоросшиватель пластиковый</t>
  </si>
  <si>
    <t>Карандаш механический с ластиком</t>
  </si>
  <si>
    <t>Скотч 19*33</t>
  </si>
  <si>
    <t>Зажимы для бумаг 51 мм 12 шт</t>
  </si>
  <si>
    <t>Ручка-корректор 5 мл</t>
  </si>
  <si>
    <t>Книга учета</t>
  </si>
  <si>
    <t>Скотч  широкий</t>
  </si>
  <si>
    <t>Ежедневник</t>
  </si>
  <si>
    <t>Ластик</t>
  </si>
  <si>
    <t>Папка архивная</t>
  </si>
  <si>
    <t>Тетрадь общая А4</t>
  </si>
  <si>
    <t>Точилка</t>
  </si>
  <si>
    <t>Лупа канцелярская диаметр 10 см</t>
  </si>
  <si>
    <t>Флэш-карта</t>
  </si>
  <si>
    <t>Конверт 110*220</t>
  </si>
  <si>
    <t>Конверт 162*229</t>
  </si>
  <si>
    <t>Конверт 229*324</t>
  </si>
  <si>
    <t>Тетрадь 48л.</t>
  </si>
  <si>
    <t>Антистеплер</t>
  </si>
  <si>
    <t>Перекидной календарь на 2023 год</t>
  </si>
  <si>
    <t>Календарь настенный трехсекционный</t>
  </si>
  <si>
    <t>Клей ПВА</t>
  </si>
  <si>
    <t>Лоток вертикальный</t>
  </si>
  <si>
    <t>Органайзер</t>
  </si>
  <si>
    <t xml:space="preserve">Папка на подпись синяя толщина 0,2 мм </t>
  </si>
  <si>
    <t>Папка с файлами</t>
  </si>
  <si>
    <t>Тетрадь общая А5</t>
  </si>
  <si>
    <t>План приобретения хозяйственных товаров ООО "Астана" на 2023 год версия 1</t>
  </si>
  <si>
    <t>курс 2 кор-ки</t>
  </si>
  <si>
    <t>Цена, рубли</t>
  </si>
  <si>
    <t>Служба безопасности</t>
  </si>
  <si>
    <t>Гостиничное хозяйство (прачечная)</t>
  </si>
  <si>
    <t xml:space="preserve">Гостиничное хозяйство </t>
  </si>
  <si>
    <t>ПЭО</t>
  </si>
  <si>
    <t>Ариэль авт. СМС пор. белый 15 кг</t>
  </si>
  <si>
    <t>Порошок "Миф" Авт. СМС (15кг)</t>
  </si>
  <si>
    <t>Стиральный порошок руч стирка 400г</t>
  </si>
  <si>
    <t>Жидкий кислородный отбеливатель 20л</t>
  </si>
  <si>
    <t>л</t>
  </si>
  <si>
    <t>Нейтрализатор запаха 750 мл</t>
  </si>
  <si>
    <t>Дезинфицирующее средство "Доместос" 500 мл</t>
  </si>
  <si>
    <t>Синька 250 мл</t>
  </si>
  <si>
    <t>Средство для мытья посуды "Фейри" 0,45л</t>
  </si>
  <si>
    <t>Средство для мытья посуды "Фейри" 5л</t>
  </si>
  <si>
    <t>Пемолюкс 480гр</t>
  </si>
  <si>
    <t>Комет чист. порошок 475гр.</t>
  </si>
  <si>
    <t>Средство для сантехники Санокс 750 мл</t>
  </si>
  <si>
    <t>Сан-блиц 400гр.</t>
  </si>
  <si>
    <t>Блиц-антижир 500гр.</t>
  </si>
  <si>
    <t>Отбеливатель "Босс-плюс MAХ" 600 гр.</t>
  </si>
  <si>
    <t>Кондиционер для белья Вернель</t>
  </si>
  <si>
    <t>сода кальцинированная 700 г</t>
  </si>
  <si>
    <t>Белизна 1л.</t>
  </si>
  <si>
    <t>Прогресс СМС Московский 5 л</t>
  </si>
  <si>
    <t>Эрвик сменный блок 250 мл</t>
  </si>
  <si>
    <t>Освежитель воздуха 300 мл</t>
  </si>
  <si>
    <t>Средство для  чистки ковров</t>
  </si>
  <si>
    <t>Мыло Дуру 125 гр</t>
  </si>
  <si>
    <t>Мыло-пена</t>
  </si>
  <si>
    <t>Средство для устранения засоров 1л</t>
  </si>
  <si>
    <t>Туалетное мыло 90 гр</t>
  </si>
  <si>
    <t>Мыло жидкое 315 гр.</t>
  </si>
  <si>
    <t>Мыло туалетное (жидкое) 5л</t>
  </si>
  <si>
    <t>Мыло хозяйственное 72 % 200 гр.</t>
  </si>
  <si>
    <t>Салфетки 50л в упак. 24х24см белые</t>
  </si>
  <si>
    <t>Салфетки 100л 21х20см для лица ультрамягкие</t>
  </si>
  <si>
    <t>Салфетка вискозная</t>
  </si>
  <si>
    <t>Салфетка микрофибра</t>
  </si>
  <si>
    <t>Салфетка микрофибра большая 80*100</t>
  </si>
  <si>
    <t>Губка для посуды</t>
  </si>
  <si>
    <t>Губка для тела</t>
  </si>
  <si>
    <t>Перчатки латексные</t>
  </si>
  <si>
    <t>Перчатки х/б (протектор)</t>
  </si>
  <si>
    <t>Перчатки х/б, обливная ладонь</t>
  </si>
  <si>
    <t>Пятновыводитель для  белья "Ваниш" 450 мл</t>
  </si>
  <si>
    <t>Салфетки 100л в упак. 24х24см белые</t>
  </si>
  <si>
    <t>Перчатки медицинские</t>
  </si>
  <si>
    <t>Мешки хоз. ПНД 30л (30шт)</t>
  </si>
  <si>
    <t>Мешки хоз. ПНД 60л (20шт)</t>
  </si>
  <si>
    <t>Мешки д/мусора 120 л*10 шт прочные</t>
  </si>
  <si>
    <t>Пленка пищевая 450 мм</t>
  </si>
  <si>
    <t>Пленка пищевая 300 мм.</t>
  </si>
  <si>
    <t>Пергамент для выпечки</t>
  </si>
  <si>
    <t>Фольга 29*50</t>
  </si>
  <si>
    <t>Пакет фасовочный 30*40 (упак. 100 шт) большие</t>
  </si>
  <si>
    <t>Пакет-майка 27*49 (100 шт)</t>
  </si>
  <si>
    <t>Пакеты гигиенические (25шт.)</t>
  </si>
  <si>
    <t>132*186 Контейнер прям. 1000 мл</t>
  </si>
  <si>
    <t>132*186 Контейнер прям. 500 мл</t>
  </si>
  <si>
    <t>132*186 Крышка прям.для контейнера</t>
  </si>
  <si>
    <t>Стакан одноразовый 200 мл</t>
  </si>
  <si>
    <t>Ложка чайная</t>
  </si>
  <si>
    <t>Полироль для мебели, 300 мл</t>
  </si>
  <si>
    <t>Средство для чистки стекол 500 мл</t>
  </si>
  <si>
    <t>зубочистки в инд.упаковке 1000 шт.</t>
  </si>
  <si>
    <t>Туалетная бумага Обухов 65 м</t>
  </si>
  <si>
    <t>Туалетная бумага 200 м.</t>
  </si>
  <si>
    <t>Туалетная бумага 2-х слойная "Зева" в ассортименте</t>
  </si>
  <si>
    <t>Полотенца бумаж.с центр.вытяж.300 м</t>
  </si>
  <si>
    <t>Полотенце бумажное 250шт 24*23</t>
  </si>
  <si>
    <t>Батарейки алкалиновые пальчиковые DURACELL</t>
  </si>
  <si>
    <t>Губка д/посуды  металлическая</t>
  </si>
  <si>
    <t>Крем Бархатные ручки(восстанавливающий) 80гр</t>
  </si>
  <si>
    <t>г</t>
  </si>
  <si>
    <t>Полотенца бумажные-2х сл</t>
  </si>
  <si>
    <t>Губка для обуви</t>
  </si>
  <si>
    <t>Моющее ср-во АНТИЖИР(спрей) 600мл</t>
  </si>
  <si>
    <t>Средство моющ д/пылесоса(низкопенообраз)</t>
  </si>
  <si>
    <t>Средство моющее для пароконвект.  Табл</t>
  </si>
  <si>
    <t>табл</t>
  </si>
  <si>
    <t>Средство ополаскивающее для пароконвект.таб</t>
  </si>
  <si>
    <t>Ополаскиватель д/посудомоечн.машины 10л.</t>
  </si>
  <si>
    <t>Моющее средство для профессиональных посудомоечных машин</t>
  </si>
  <si>
    <t xml:space="preserve">Совок </t>
  </si>
  <si>
    <t>Перчатки прорезиненные</t>
  </si>
  <si>
    <t>пара</t>
  </si>
  <si>
    <t>Швабра пластмассовая складная</t>
  </si>
  <si>
    <t>Насадка для швабры</t>
  </si>
  <si>
    <t>Ведро пласт. с крышкой 10л</t>
  </si>
  <si>
    <t>Ведро пласт. с крышкой  5л</t>
  </si>
  <si>
    <t>Кружка мерная 1л</t>
  </si>
  <si>
    <t>Коврик резиновый</t>
  </si>
  <si>
    <t>Шторка для ванны</t>
  </si>
  <si>
    <t>Щетка для мытья полов</t>
  </si>
  <si>
    <t>Таз пластмассовый 10л</t>
  </si>
  <si>
    <t>Дозатор для жидкого мыла</t>
  </si>
  <si>
    <t>Дозатор для освежителя  воздуха  Эрвик</t>
  </si>
  <si>
    <t>Ложка для обуви</t>
  </si>
  <si>
    <t>Ершик для унитаза</t>
  </si>
  <si>
    <t>Щетка утежек малая</t>
  </si>
  <si>
    <t>Щетка утежек большая</t>
  </si>
  <si>
    <t>Швабра для мытья окон</t>
  </si>
  <si>
    <t xml:space="preserve">Швабра </t>
  </si>
  <si>
    <t>Ведро 6 л</t>
  </si>
  <si>
    <t>ведро 10 л</t>
  </si>
  <si>
    <t>ведро 14 л</t>
  </si>
  <si>
    <t>Таз 6 л</t>
  </si>
  <si>
    <t>Таз 15 л</t>
  </si>
  <si>
    <t>Таз овальный 35 л</t>
  </si>
  <si>
    <t>Таз овальный 20 л</t>
  </si>
  <si>
    <t>Бак 50 л</t>
  </si>
  <si>
    <t>Бак  70 л</t>
  </si>
  <si>
    <t>Совок +щетка-сметка</t>
  </si>
  <si>
    <t>Веник+совок с длинной ручкой</t>
  </si>
  <si>
    <t>Конфорка для эл плиты</t>
  </si>
  <si>
    <t>Ящик пластиковый 47Х28Х24</t>
  </si>
  <si>
    <t>Ящик пластиковый 56Х36Х24</t>
  </si>
  <si>
    <t xml:space="preserve">термометр для холодильника </t>
  </si>
  <si>
    <t>Набор для уборки (ведро+ швабра)</t>
  </si>
  <si>
    <t>Гладильная доска</t>
  </si>
  <si>
    <t>Сушилка для белья</t>
  </si>
  <si>
    <t>Насадка (МОП) для швабры</t>
  </si>
  <si>
    <t>Вешалка кактус</t>
  </si>
  <si>
    <t>Коврик прикроватный</t>
  </si>
  <si>
    <t>Часы настенные</t>
  </si>
  <si>
    <t>Щетка-смётка для пыли</t>
  </si>
  <si>
    <t>Плечики для одежды</t>
  </si>
  <si>
    <t>Мыльница</t>
  </si>
  <si>
    <t>Стакан для зубных щёток</t>
  </si>
  <si>
    <t xml:space="preserve">Всего </t>
  </si>
  <si>
    <t>План приобретения строительных товаров ООО "Астана" на 2023 год версия 1</t>
  </si>
  <si>
    <t>курс  2-ой кор-ки</t>
  </si>
  <si>
    <t>Абразивная сетка №220 (10шт)</t>
  </si>
  <si>
    <t>Анкерный болт 10х180</t>
  </si>
  <si>
    <t>Арматура унитаза «DEKO»</t>
  </si>
  <si>
    <t xml:space="preserve">Арматура унитаза «СЕНАТОР» </t>
  </si>
  <si>
    <t>Бачок для унитаза</t>
  </si>
  <si>
    <t>Бетоноконтакт 12кг</t>
  </si>
  <si>
    <t>Валик малярный 15см</t>
  </si>
  <si>
    <t>Валик малярный 25см</t>
  </si>
  <si>
    <t>Ванночка д/валика</t>
  </si>
  <si>
    <t>Хлор жидкий30л</t>
  </si>
  <si>
    <t>Антикальцит канистра 5л</t>
  </si>
  <si>
    <t xml:space="preserve">Канзистаб 0,8л </t>
  </si>
  <si>
    <t>pH минус жидкий 30л</t>
  </si>
  <si>
    <t>Альгицид 30л</t>
  </si>
  <si>
    <t>Таблетки для тестера DPD, хлор,10шт</t>
  </si>
  <si>
    <t>Хлор-шок 1 кг</t>
  </si>
  <si>
    <t>Коагулянт жидкий 30л</t>
  </si>
  <si>
    <t>Таблетки для тестера Phenol Red</t>
  </si>
  <si>
    <t>Герметик «циклон» термо. 280 мл.</t>
  </si>
  <si>
    <t xml:space="preserve">Герметик авто красный </t>
  </si>
  <si>
    <t>Герметик момент 420 мл</t>
  </si>
  <si>
    <t>Герметик силиконовый белый 280 мл</t>
  </si>
  <si>
    <t>Герметик силиконовый прозрачный 280 мл</t>
  </si>
  <si>
    <t>Гофра унитаза</t>
  </si>
  <si>
    <t>Грунтовка серая 1,9 кг гф-021</t>
  </si>
  <si>
    <t>Датчик PH SPH -1-S6</t>
  </si>
  <si>
    <t>Датчик RX SRH -1-РТ-S6</t>
  </si>
  <si>
    <t>Диск отрезной 125 по металлу</t>
  </si>
  <si>
    <t>Диск отрезной 180 по металлу</t>
  </si>
  <si>
    <t>Дозирующий насос для станции BASIK и PLUS</t>
  </si>
  <si>
    <t>Дрель электрическая</t>
  </si>
  <si>
    <t>Затирка «церезит» 2 кг</t>
  </si>
  <si>
    <t>Калибровочная жидкость 150 мл ph 7</t>
  </si>
  <si>
    <t>Калибровочная жидкость 150 мл 750 мв</t>
  </si>
  <si>
    <t>уп.</t>
  </si>
  <si>
    <t>Керамогранит 60х60 см</t>
  </si>
  <si>
    <t>Клей «жидкие гвозди» 280 мл</t>
  </si>
  <si>
    <t xml:space="preserve">Клей «Супер- Момент» 280 мл </t>
  </si>
  <si>
    <t>Клей момент супер 20г</t>
  </si>
  <si>
    <t>Клей монтажный титан прозрачный</t>
  </si>
  <si>
    <t>Клей плиточ. Церезит см17 25кг</t>
  </si>
  <si>
    <t>Колер (550 г)</t>
  </si>
  <si>
    <t>Комплект прокладок для разборных теплообменных аппаратов</t>
  </si>
  <si>
    <t>Кран п/п 20</t>
  </si>
  <si>
    <t>Кран п/п 25</t>
  </si>
  <si>
    <t>Кран п/п 32</t>
  </si>
  <si>
    <t>Кран-букса</t>
  </si>
  <si>
    <t xml:space="preserve">Краны металл. 1/2* </t>
  </si>
  <si>
    <t>Краска акриловая (14кг) фасадная</t>
  </si>
  <si>
    <t>Краска белая "снежка" 0,8кг</t>
  </si>
  <si>
    <t>Краска белая 1,9кг</t>
  </si>
  <si>
    <t>Краска белая моющ. вд-ак 15кг</t>
  </si>
  <si>
    <t>Крепеж бачка унитаза</t>
  </si>
  <si>
    <t>Круг отрезной алмазный</t>
  </si>
  <si>
    <t>Круг отрезной алмазный ф 125 мм.</t>
  </si>
  <si>
    <t>Крышка для унитаза</t>
  </si>
  <si>
    <t>Крышка люка канализ д 760 7т</t>
  </si>
  <si>
    <t>Крышка унитаза бел.</t>
  </si>
  <si>
    <t>Лейка для биде</t>
  </si>
  <si>
    <t>Лейка душевая</t>
  </si>
  <si>
    <t xml:space="preserve">Лента ФУМ </t>
  </si>
  <si>
    <t xml:space="preserve">Мозаика для бассейна </t>
  </si>
  <si>
    <t>м²</t>
  </si>
  <si>
    <t>Огнетушитель ОП-4</t>
  </si>
  <si>
    <t>Огнетушитель ОУ-3</t>
  </si>
  <si>
    <t>Пена монтажная всесезонная 1000 мл.</t>
  </si>
  <si>
    <t>Плита потолочная (60х60 см)</t>
  </si>
  <si>
    <t>Растворитель 0,5 л стекло</t>
  </si>
  <si>
    <t xml:space="preserve">Резина листовая </t>
  </si>
  <si>
    <t>Сифон ванный</t>
  </si>
  <si>
    <t>Смазка вд 200</t>
  </si>
  <si>
    <t>Смазка силиконовая 140 мл.</t>
  </si>
  <si>
    <t>Смеситель для гигиенического душа</t>
  </si>
  <si>
    <t>Смеситель душевой</t>
  </si>
  <si>
    <t>Смеситель на раковину</t>
  </si>
  <si>
    <t>Смеситель на ванну</t>
  </si>
  <si>
    <t>Стремянка восьмиступенчатая</t>
  </si>
  <si>
    <t>Струбцина FIT g-50мм (59202)</t>
  </si>
  <si>
    <t>Клей эпоксидный 225 г</t>
  </si>
  <si>
    <t>Холодная сварка 150 г</t>
  </si>
  <si>
    <t>Тестер для ручного определения концентрации хлора и pH воды бассейна</t>
  </si>
  <si>
    <t>Труба канализ. Д.50</t>
  </si>
  <si>
    <t>Труба п/п 20 для горячего водоснабжения</t>
  </si>
  <si>
    <t>Труба п/п 20 для холодного водоснабжения</t>
  </si>
  <si>
    <t xml:space="preserve">Труба п/п 25 для горячего водоснабжения </t>
  </si>
  <si>
    <t>Труба п/п 25 для холодного водоснабжения</t>
  </si>
  <si>
    <t xml:space="preserve">Труба п/п 32 для горячего водоснабжения </t>
  </si>
  <si>
    <t>Труба п/п 32 для холодного водоснабжения</t>
  </si>
  <si>
    <t xml:space="preserve">Трубка перистальтическая SANTOPRENE </t>
  </si>
  <si>
    <t>Уайт-спирит 0,5л</t>
  </si>
  <si>
    <t>Уайт-спирит 0,9л</t>
  </si>
  <si>
    <t>Углекислота 25 кг</t>
  </si>
  <si>
    <t>Унитаз</t>
  </si>
  <si>
    <t>УШМ (болгарка)</t>
  </si>
  <si>
    <t>Цемент 25 кг</t>
  </si>
  <si>
    <t>п/м</t>
  </si>
  <si>
    <t>Шланг вод. 40 см</t>
  </si>
  <si>
    <t>Шланг вод. 50 см</t>
  </si>
  <si>
    <t>Шланг вод. 60 см</t>
  </si>
  <si>
    <t>Шланг вод.80 см</t>
  </si>
  <si>
    <t xml:space="preserve">Шланг для душа </t>
  </si>
  <si>
    <t>Шпатлевка «САТЕНТЕК» 25кг</t>
  </si>
  <si>
    <t>Электроды  d-2 мм (1 кг)</t>
  </si>
  <si>
    <t>Электроды d-3 мм (1кг)</t>
  </si>
  <si>
    <t>Эмаль белая 1,9кг</t>
  </si>
  <si>
    <t>Эмаль серая пф-115 1,9 кг</t>
  </si>
  <si>
    <t>Всего</t>
  </si>
  <si>
    <t>План приобретения спортивных товаров и игрушек ООО "Астана" на 2023 год версия 1</t>
  </si>
  <si>
    <t>курс</t>
  </si>
  <si>
    <t>Фитбол  д/65</t>
  </si>
  <si>
    <t>Гантели 5,6,7 кг</t>
  </si>
  <si>
    <t>Коврик для фитнеса</t>
  </si>
  <si>
    <t>Жилет надувной детский</t>
  </si>
  <si>
    <t>Нарукавники детские</t>
  </si>
  <si>
    <t>Аквапояс</t>
  </si>
  <si>
    <t>Доска для плавания</t>
  </si>
  <si>
    <t>Сетка для баскетбольных колец</t>
  </si>
  <si>
    <t>Ракетки для настольного тенниса</t>
  </si>
  <si>
    <t>набор</t>
  </si>
  <si>
    <t>Ракетка для большого тенниса</t>
  </si>
  <si>
    <t>Мячи баскетбольные</t>
  </si>
  <si>
    <t>Мячи футбольные</t>
  </si>
  <si>
    <t>Ракетки для бадмингтона</t>
  </si>
  <si>
    <t>Теннисные шарики</t>
  </si>
  <si>
    <t>Мячи для большого тенниса</t>
  </si>
  <si>
    <t>Воланы для бадминтона</t>
  </si>
  <si>
    <t>Мяч волейбольный</t>
  </si>
  <si>
    <t>Волейбольная сетка</t>
  </si>
  <si>
    <t>Палки для скандинавской ходьбы</t>
  </si>
  <si>
    <t>Игрушки в детский клуб</t>
  </si>
  <si>
    <t>Шахматы и нарды</t>
  </si>
  <si>
    <t>Кувшин 1300 мл с крышкой</t>
  </si>
  <si>
    <t>Стакан 255 мл</t>
  </si>
  <si>
    <t>Чайник заварочный 600 мл</t>
  </si>
  <si>
    <t>чайная пара 250 мл</t>
  </si>
  <si>
    <t>тарелка глубокая 200 мм</t>
  </si>
  <si>
    <t>тарелка мелкая 225 мм</t>
  </si>
  <si>
    <t>бульонница 300 мл</t>
  </si>
  <si>
    <t>молочник 230 мл</t>
  </si>
  <si>
    <t>набо для специй</t>
  </si>
  <si>
    <t>Тарелка мелкая 175 мм</t>
  </si>
  <si>
    <t>Икорница</t>
  </si>
  <si>
    <t>Графин для воды 1 л</t>
  </si>
  <si>
    <t>Стаканы под сок</t>
  </si>
  <si>
    <t>Чайник заварочный фарфоровый</t>
  </si>
  <si>
    <t>Чайные пары</t>
  </si>
  <si>
    <t>Ведро пластмасовое без крышки 10 л</t>
  </si>
  <si>
    <t>Ведро пластмасовое с крышкой 5 л</t>
  </si>
  <si>
    <t>набор для уборки — совок и щетка  на длинных ручках</t>
  </si>
  <si>
    <t>диспенсер для жидкого мыла</t>
  </si>
  <si>
    <t>Вилки столовые</t>
  </si>
  <si>
    <t>Нож столовый</t>
  </si>
  <si>
    <t>Ложка столовая</t>
  </si>
  <si>
    <t>Ваза для цветов</t>
  </si>
  <si>
    <t>Поднос стеклянный</t>
  </si>
  <si>
    <t>План приобретения электротовары ООО "Астана" на 2023</t>
  </si>
  <si>
    <t>Лампа настольная</t>
  </si>
  <si>
    <t>Чайник электрический</t>
  </si>
  <si>
    <t>Фен</t>
  </si>
  <si>
    <t>Термос 3л</t>
  </si>
  <si>
    <t>Микроволновая печь</t>
  </si>
  <si>
    <t>Удлинитель 3-5 метров</t>
  </si>
  <si>
    <t>План приобретения спецодежды ООО "Астана" на 2023</t>
  </si>
  <si>
    <t>Прачечная</t>
  </si>
  <si>
    <t>Служба гостиничного хозяйства</t>
  </si>
  <si>
    <t>Костюм дл защиты от общих производсвенных загрязнений и механических воздействий</t>
  </si>
  <si>
    <t>Халат или костюм</t>
  </si>
  <si>
    <t>комплект</t>
  </si>
  <si>
    <t>форма шеф-повара (брюки,халат,колпак)</t>
  </si>
  <si>
    <t>форма поварская х/б 100% (куртка,брюки,фартук,колпак)</t>
  </si>
  <si>
    <t>форма для кух.рабочих х/б 100% (куртка,брюки,фартук,колпак)</t>
  </si>
  <si>
    <t>форма для мойщиц посуды х/б 100 % (куртка,брюки,колпак,фартук на коеенчатой основе)</t>
  </si>
  <si>
    <t>спец.одежда для рабочих склада х/б 100% (куртка ,брюки)</t>
  </si>
  <si>
    <t>спец.одежда для горничных/санитарок/уборщиков (брюки,куртка,колпак)</t>
  </si>
  <si>
    <t>форма для зав.залом</t>
  </si>
  <si>
    <t>форма для официантов (блузка,брюки,юбка,жилет)</t>
  </si>
  <si>
    <t>Спец одежда (костюм брюки)</t>
  </si>
  <si>
    <t>Форма для оператора стиральных машин и гладильшицы</t>
  </si>
  <si>
    <t>План приобретения мягкого инвентаря ООО "Астана" на 2023 год версия 1</t>
  </si>
  <si>
    <t>Служба маркетинга, бронирования, приема и размещения, культурно-досуговой работы</t>
  </si>
  <si>
    <t>Полотенце банное</t>
  </si>
  <si>
    <t>Полотенце для рук (среднее)</t>
  </si>
  <si>
    <t>Полотенце-коврик для ног</t>
  </si>
  <si>
    <t>Халат махровый</t>
  </si>
  <si>
    <t>Пододеяльник двухспальный</t>
  </si>
  <si>
    <t>Пододеяльник односпальный</t>
  </si>
  <si>
    <t>Простынь односпальная</t>
  </si>
  <si>
    <t>простынь двухспальная</t>
  </si>
  <si>
    <t>Пештемаль</t>
  </si>
  <si>
    <t>Полотенце 130*70 банное</t>
  </si>
  <si>
    <t>простыни одноразовые 200*160</t>
  </si>
  <si>
    <t>рулон</t>
  </si>
  <si>
    <t>простыни одноразовые 70*80</t>
  </si>
  <si>
    <t>Полотенце махровое 70*140</t>
  </si>
  <si>
    <t>штук</t>
  </si>
  <si>
    <t>Полотенца махровые 70*45</t>
  </si>
  <si>
    <t xml:space="preserve">штук </t>
  </si>
  <si>
    <t>Наматрасники для кушеток</t>
  </si>
  <si>
    <t>Спецодежда для ЛРО</t>
  </si>
  <si>
    <t>Простыни цветные х/б</t>
  </si>
  <si>
    <t>Наволочка 50*70</t>
  </si>
  <si>
    <t>Наволочка 70*70</t>
  </si>
  <si>
    <t>Матрас 90х200</t>
  </si>
  <si>
    <t>Топер 180х200</t>
  </si>
  <si>
    <t>Тюль</t>
  </si>
  <si>
    <t>Кулисы в киноконцертный зал</t>
  </si>
  <si>
    <t>Шторы в библиотеку</t>
  </si>
  <si>
    <t>Портьеры</t>
  </si>
  <si>
    <t>Покрывало 180х220</t>
  </si>
  <si>
    <t>Одеяло 150х200</t>
  </si>
  <si>
    <t>Чехол для подушек 70х50</t>
  </si>
  <si>
    <t>пп</t>
  </si>
  <si>
    <t>Наименование товара, работ и услуг</t>
  </si>
  <si>
    <t>Способ закупки</t>
  </si>
  <si>
    <t>Месяц</t>
  </si>
  <si>
    <t>Место поставки</t>
  </si>
  <si>
    <t>Примечание</t>
  </si>
  <si>
    <t>Результат</t>
  </si>
  <si>
    <t>КАНЦ. ТОВАРЫ</t>
  </si>
  <si>
    <t>ХОЗМАТЕРИАЛЫ</t>
  </si>
  <si>
    <t>Сумма руб.</t>
  </si>
  <si>
    <t>СПОРТ</t>
  </si>
  <si>
    <t>СТРОЙ МАТЕРИАЛЫ</t>
  </si>
  <si>
    <t>ПОСУДА</t>
  </si>
  <si>
    <t>ЭЛЕКТРОПРИБОРЫ</t>
  </si>
  <si>
    <t>МЯГКИЙ ИНВЕНТАРЬ</t>
  </si>
  <si>
    <t>МЕДИКАМЕНТЫ</t>
  </si>
  <si>
    <t>ГСМ</t>
  </si>
  <si>
    <t>КОМ. УСЛУГИ</t>
  </si>
  <si>
    <t>СЕРВ. ОБСЛУЖИВАНИЕ И РЕМОНТ</t>
  </si>
  <si>
    <t xml:space="preserve">Текущий ремонт </t>
  </si>
  <si>
    <t>ОСНОВНЫЕ СРЕДСТВА</t>
  </si>
  <si>
    <t>усл</t>
  </si>
  <si>
    <t>ПРОЧИЕ РАСХОДЫ</t>
  </si>
  <si>
    <t>Канцелярские товары</t>
  </si>
  <si>
    <t>Хозяйственные товары</t>
  </si>
  <si>
    <t>Строительные материалы</t>
  </si>
  <si>
    <t>Посуда</t>
  </si>
  <si>
    <t>Электроприборы</t>
  </si>
  <si>
    <t>ОДЕЖДА и МЯГКИЙ ИНВЕНТАРЬ</t>
  </si>
  <si>
    <t>Одежда и мягкий инвентарь</t>
  </si>
  <si>
    <t>Одежда</t>
  </si>
  <si>
    <t>Медикаменты</t>
  </si>
  <si>
    <t>Период закупки</t>
  </si>
  <si>
    <t>Пятигорская 44</t>
  </si>
  <si>
    <t>СИЗ</t>
  </si>
  <si>
    <t>Прочие расходы</t>
  </si>
  <si>
    <t>Крупа манная</t>
  </si>
  <si>
    <t>Крупа гречневая</t>
  </si>
  <si>
    <t>Картофель</t>
  </si>
  <si>
    <t>Шиповник</t>
  </si>
  <si>
    <t>Сахар</t>
  </si>
  <si>
    <t>Молоко</t>
  </si>
  <si>
    <t>Масло сливочное</t>
  </si>
  <si>
    <t>Майонез</t>
  </si>
  <si>
    <t>Чай</t>
  </si>
  <si>
    <t>Сметана</t>
  </si>
  <si>
    <t>Ценовое предложение</t>
  </si>
  <si>
    <t>ежемесячно</t>
  </si>
  <si>
    <t>август,</t>
  </si>
  <si>
    <t>Продукты</t>
  </si>
  <si>
    <t>Абрикосы</t>
  </si>
  <si>
    <t>Амур филе на шкурке  с/м</t>
  </si>
  <si>
    <t>Апельсины</t>
  </si>
  <si>
    <t>Арбуз</t>
  </si>
  <si>
    <t>Аспартам</t>
  </si>
  <si>
    <t>Баклажаны</t>
  </si>
  <si>
    <t>Баранина 1кат</t>
  </si>
  <si>
    <t>Батон с пшеничными отрубями</t>
  </si>
  <si>
    <t>Биойогурт*</t>
  </si>
  <si>
    <t>Ванилин</t>
  </si>
  <si>
    <t>Ветчина куриная</t>
  </si>
  <si>
    <t>Виноград</t>
  </si>
  <si>
    <t>Вода столовая питьевая 0,5</t>
  </si>
  <si>
    <t>Геркулес</t>
  </si>
  <si>
    <t>Горбуша б/г, х/к</t>
  </si>
  <si>
    <t>Горбуша потр. св/мор б/г</t>
  </si>
  <si>
    <t>Горох сухой</t>
  </si>
  <si>
    <t>Горошек зел. консерв.</t>
  </si>
  <si>
    <t>Горчица столовая</t>
  </si>
  <si>
    <t>Грибы шампиньоны</t>
  </si>
  <si>
    <t>Грибы шампиньоны консервированные</t>
  </si>
  <si>
    <t>Груша свежая</t>
  </si>
  <si>
    <t>Джем</t>
  </si>
  <si>
    <t>Дрожжи сух</t>
  </si>
  <si>
    <t>Дыня</t>
  </si>
  <si>
    <t>Зелень свежая</t>
  </si>
  <si>
    <t>Зубатка пестрая с/м б/г</t>
  </si>
  <si>
    <t>Изюм</t>
  </si>
  <si>
    <t>Икра красная</t>
  </si>
  <si>
    <t>Йогурт</t>
  </si>
  <si>
    <t>Кабачки</t>
  </si>
  <si>
    <t>Кальмар тушка</t>
  </si>
  <si>
    <t>Капуста брокколи с/м</t>
  </si>
  <si>
    <t>Капуста квашенная</t>
  </si>
  <si>
    <t>Капуста св.</t>
  </si>
  <si>
    <t>Капуста цветная с/м</t>
  </si>
  <si>
    <t>Капуста цветная свежая</t>
  </si>
  <si>
    <t>Карп филе с/м</t>
  </si>
  <si>
    <t>Кетчуп</t>
  </si>
  <si>
    <t>Кефаль филе на шкурке  с/м</t>
  </si>
  <si>
    <t>Кефир 0,200</t>
  </si>
  <si>
    <t>Киви</t>
  </si>
  <si>
    <t>Клубника</t>
  </si>
  <si>
    <t>Клюква св мор</t>
  </si>
  <si>
    <t>Колбаса в/к</t>
  </si>
  <si>
    <t>Колбаса с/к</t>
  </si>
  <si>
    <t>Кондитерское изделие "Аленка" (35 гр)</t>
  </si>
  <si>
    <t>Конфеты шокол.</t>
  </si>
  <si>
    <t>Котлета по-киевски (145гр)</t>
  </si>
  <si>
    <t>Кофе раствор.</t>
  </si>
  <si>
    <t>Крахмал картоф.</t>
  </si>
  <si>
    <t>Крупа кукурузная</t>
  </si>
  <si>
    <t>Крупа перловая</t>
  </si>
  <si>
    <t>Крупа пшеничная</t>
  </si>
  <si>
    <t>Крупа Пшено</t>
  </si>
  <si>
    <t>Крупа рисовая</t>
  </si>
  <si>
    <t>Крупа чечевица</t>
  </si>
  <si>
    <t>Крупа ячневая</t>
  </si>
  <si>
    <t>Кукуруза консерв</t>
  </si>
  <si>
    <t>Курага</t>
  </si>
  <si>
    <t>Лавровый лист</t>
  </si>
  <si>
    <t>Лимонная кислота</t>
  </si>
  <si>
    <t>Лимоны</t>
  </si>
  <si>
    <t>Лосось (форель пбг) с/м</t>
  </si>
  <si>
    <t>Лук репчат.</t>
  </si>
  <si>
    <t>Макарон.изд.</t>
  </si>
  <si>
    <t>Мандарины</t>
  </si>
  <si>
    <t>Маслины консервиров</t>
  </si>
  <si>
    <t>Масло растит.</t>
  </si>
  <si>
    <t>Масса творожная  100 гр</t>
  </si>
  <si>
    <t>Мед натуральн.</t>
  </si>
  <si>
    <t>Мед натуральн. 20 гр</t>
  </si>
  <si>
    <t>Молоко сгущен.</t>
  </si>
  <si>
    <t>Морковь свежая</t>
  </si>
  <si>
    <t>Морская капуста</t>
  </si>
  <si>
    <t>Мука в/с</t>
  </si>
  <si>
    <t>Мясо гов.1кат.</t>
  </si>
  <si>
    <t>Мясо конина</t>
  </si>
  <si>
    <t>Овсяной продукт в ассортименте</t>
  </si>
  <si>
    <t>Овсяной продукт с черникой 1/150</t>
  </si>
  <si>
    <t>Огурцы</t>
  </si>
  <si>
    <t>Огурцы консер</t>
  </si>
  <si>
    <t>Окунь морской красный с/м ПБГ</t>
  </si>
  <si>
    <t>Орех грецкий чищ.</t>
  </si>
  <si>
    <t>Отруби пшеничн.</t>
  </si>
  <si>
    <t>Перец болгар.</t>
  </si>
  <si>
    <t>Перец черный мол</t>
  </si>
  <si>
    <t>Персики</t>
  </si>
  <si>
    <t xml:space="preserve">Печень гов. </t>
  </si>
  <si>
    <t>Печень куриная</t>
  </si>
  <si>
    <t>Печенье</t>
  </si>
  <si>
    <t xml:space="preserve">Печенье "Чоко-Пай" </t>
  </si>
  <si>
    <t>Помидоры</t>
  </si>
  <si>
    <t>Приправа универсальная</t>
  </si>
  <si>
    <t>Редис</t>
  </si>
  <si>
    <t>Рулет куриный</t>
  </si>
  <si>
    <t xml:space="preserve">Ряженка </t>
  </si>
  <si>
    <t>Ряженка 0,2</t>
  </si>
  <si>
    <t>Сахарная пудра</t>
  </si>
  <si>
    <t>Свекла свежая</t>
  </si>
  <si>
    <t>Сельдь солен.</t>
  </si>
  <si>
    <t>Семга с/с филе на шкурке</t>
  </si>
  <si>
    <t>Слива свеж</t>
  </si>
  <si>
    <t xml:space="preserve">Сода </t>
  </si>
  <si>
    <t>Сок томатный**</t>
  </si>
  <si>
    <t xml:space="preserve">Сок фруктовый </t>
  </si>
  <si>
    <t>Соль *</t>
  </si>
  <si>
    <t>Сосиски</t>
  </si>
  <si>
    <t>Судак филе на шкурке с/м</t>
  </si>
  <si>
    <t>Суджук</t>
  </si>
  <si>
    <t>Сухари</t>
  </si>
  <si>
    <t>Сухофрукты</t>
  </si>
  <si>
    <t>Сыр брынза рассольный</t>
  </si>
  <si>
    <t>Сыр россиийский</t>
  </si>
  <si>
    <t>Творог</t>
  </si>
  <si>
    <t>Томат-паста</t>
  </si>
  <si>
    <t>Треска с/м б/г</t>
  </si>
  <si>
    <t>Тыква</t>
  </si>
  <si>
    <t>Уксус</t>
  </si>
  <si>
    <t>Фасоль сухая</t>
  </si>
  <si>
    <t>Филе хека в тубе</t>
  </si>
  <si>
    <t>Филе цыплят бройлера</t>
  </si>
  <si>
    <t>Форель с/с</t>
  </si>
  <si>
    <t>Хинкали (баранина)</t>
  </si>
  <si>
    <t>Хинкали (говядина)</t>
  </si>
  <si>
    <t>Хлеб дарницк.</t>
  </si>
  <si>
    <t>Хлеб пшен.1 с</t>
  </si>
  <si>
    <t>Хлебцы</t>
  </si>
  <si>
    <t>Цыпл. бройлеры1кат.потр.</t>
  </si>
  <si>
    <t>Черешня</t>
  </si>
  <si>
    <t>Чернослив</t>
  </si>
  <si>
    <t>Чеснок</t>
  </si>
  <si>
    <t>Яблоки</t>
  </si>
  <si>
    <t>Яйцо куриное 1С</t>
  </si>
  <si>
    <t>полотенцесушитель 500х500</t>
  </si>
  <si>
    <t>Терморегулятор 3/4 на радиатор отопления</t>
  </si>
  <si>
    <t xml:space="preserve">Пневмокнопка </t>
  </si>
  <si>
    <t>Запасные части</t>
  </si>
  <si>
    <t xml:space="preserve">"ABRO" ГЕРМЕТИК ПРОКЛАДКА 85гр </t>
  </si>
  <si>
    <t>"ABRO" ГЕРМЕТИК РАДИАТОРА ЖИДКИЙ</t>
  </si>
  <si>
    <t xml:space="preserve">"HG 3427" СУПЕР АНТИГЕЛЬ ДЛЯ ДИЗЕЛЯ </t>
  </si>
  <si>
    <t>R16Автодиск</t>
  </si>
  <si>
    <t xml:space="preserve">WD-40 Средство для тысячи применений 420мл. с дозатором </t>
  </si>
  <si>
    <t xml:space="preserve">АВТОЛАМПА  Н-4 12V </t>
  </si>
  <si>
    <t xml:space="preserve">АВТОЛАМПА  Н-7 12V </t>
  </si>
  <si>
    <t>Автолампа "LYNX' Н11 12V 55W L11155</t>
  </si>
  <si>
    <t>АВТОЛАМПА "LYNX" P21W 12V BA15S</t>
  </si>
  <si>
    <t xml:space="preserve">Автошина 185/75 R16C  </t>
  </si>
  <si>
    <t xml:space="preserve">Автошина 215/65 R16C  </t>
  </si>
  <si>
    <t xml:space="preserve">Автошина 245/70 R19,5C  </t>
  </si>
  <si>
    <t xml:space="preserve">Автошина 240/508 R20C  </t>
  </si>
  <si>
    <t>АКБ  6СТ-60 П/П</t>
  </si>
  <si>
    <t>АКБ  6СТ-75 П/П</t>
  </si>
  <si>
    <t>АКБ  6СТ-90 П/П</t>
  </si>
  <si>
    <t>Амортизатор передний Волга, Соболь усил. HERZOG</t>
  </si>
  <si>
    <t>Амортизатор ГАЗ-3302</t>
  </si>
  <si>
    <t>Барабан тормозной "ГАЗ" ГАЗель</t>
  </si>
  <si>
    <t>БАЧЕК ГИДРОУСИЛИТЕЛЯ ГАЗ</t>
  </si>
  <si>
    <t>БАЧЕК РАСШИРИТЕЛЬНЫЙ ГАЗ</t>
  </si>
  <si>
    <t>БАЧЕК СТЕКЛООМЫВАТЕЛЯ ГАЗ</t>
  </si>
  <si>
    <t>БОЛТ РЕССОРЫ</t>
  </si>
  <si>
    <t>БРЫЗГОВИКИ ГАЗ</t>
  </si>
  <si>
    <t>ВАЛ КАРДАННЫЙ В СБОРЕ ГАЗ</t>
  </si>
  <si>
    <t>Вал КПП ГАЗ-3302, ГАЗель Next первичный z=25 в сборе в упаковке (ОАО ГАЗ)</t>
  </si>
  <si>
    <t>Вал первичный КПП 3302 (5-ти ступ. в сб. нов.обр.(ГАЗ)</t>
  </si>
  <si>
    <t>Вилка сцепления ГАЗ-3302  31105-1601201</t>
  </si>
  <si>
    <t>ВКЛЮЧАТЕЛЬ СВЕТА З/Х</t>
  </si>
  <si>
    <t>ВТУЛКА АМОРТИЗАТОРА ГАЗ-3302 БМРТ 4шт</t>
  </si>
  <si>
    <t xml:space="preserve">Выключатель массы ВК 318Б "СОАТЭ" г.Ст.Оскол </t>
  </si>
  <si>
    <t>Галогенная лампа AVS Vegas H7.12V.55W.1 шт</t>
  </si>
  <si>
    <t xml:space="preserve">ГЕНЕРАТОР ЗМЗ-406дв."ЗМЗ" </t>
  </si>
  <si>
    <t>Главная пара заднего моста ГАЗ 3302 (ОАО "ГАЗ") Н/О мелкий шлиц</t>
  </si>
  <si>
    <t>Глушитель ГАЗ-2217,2310 дв. ЗМЗ-405 ЕВРО-3 АВТОГЛУШИТЕЛЬ</t>
  </si>
  <si>
    <t>Глушитель для а/м Газель 3302 н/об., АЗГ Арзамас</t>
  </si>
  <si>
    <t>ГЛУШИТЕЛЬ ОСНОВНОЙ ГАЗ</t>
  </si>
  <si>
    <t>Датчик давл. масла Г-3302,3110 406дв./Автоприбор Вл/(23-3829)</t>
  </si>
  <si>
    <t xml:space="preserve">ДАТЧИК ДАВЛЕНИЯ МАСЛА ГАЗ-3302ММ-111Д </t>
  </si>
  <si>
    <t>ДАТЧИК ДМРВ ЗМЗ ГАЗ</t>
  </si>
  <si>
    <t>ДАТЧИК КОЛЕНВАЛА ГАЗ</t>
  </si>
  <si>
    <t>Датчик положения дроссельной заслонки дв.406 (НРК 1-8), Арзамас</t>
  </si>
  <si>
    <t>Датчик положения распред.вала (фазы) дв.406,4216</t>
  </si>
  <si>
    <t>ДАТЧИК РХХА-60 ЗМЗ-406дв.</t>
  </si>
  <si>
    <t>ДАТЧИК СКОРОСТИ ГАЗ</t>
  </si>
  <si>
    <t>Датчик темп.охлажд.жидк. Г-3302,3102,3110 /Автоприбор Калуга/</t>
  </si>
  <si>
    <t>ДИСК ТОРМОЗНОЙ ПЕРЕДНИЙ ГАЗ-3302</t>
  </si>
  <si>
    <t>Диск щеточный D=120х550мм без проставки (полипропилен вторичка) зеленый 3-фиксатора РФ</t>
  </si>
  <si>
    <t>ДРОССЕЛЬ ГАЗ-3302 "PEKAP" ЗМЗ-405/409 ДВ</t>
  </si>
  <si>
    <t>Замок зажигания "Лого-Д" ГАЗель 5-и конт.</t>
  </si>
  <si>
    <t>ЗВУКОВОЙ СИГНАЛ</t>
  </si>
  <si>
    <t>ЗОЛОТНИК КАМЕРЫ КОРОТКИЙ (Б/КАМЕРЫ)</t>
  </si>
  <si>
    <t>Клемма аккумуляторная Тюмень (к-т 2 шт)</t>
  </si>
  <si>
    <t>Кнопка без символа Г-3302 "Авар"</t>
  </si>
  <si>
    <t>КОВРИКИ САЛОНА ГАЗ</t>
  </si>
  <si>
    <t>Кожух вентилятора (диффузор)  для а/м Газель 3302 дв.405, Автокомпонент ТД</t>
  </si>
  <si>
    <t>Колодка торм.задн. Г-3307,ПАЗ/ЮККА (3307-3502090)</t>
  </si>
  <si>
    <t xml:space="preserve">Колодка торм.перед. Г-3302,3110 ф/уп./ОРИГИНАЛ </t>
  </si>
  <si>
    <t>Колодка тормозная 3302 задняя (к-т 4 шт. ) "Начало"</t>
  </si>
  <si>
    <t>Комплект патрубков радиатора ГАЗ-3302 ЗМЗ-406дв."ГАЗ"</t>
  </si>
  <si>
    <t>КОМПЛЕКТ ПРОКЛАДОК КПП ГАЗ</t>
  </si>
  <si>
    <t>Кран отопителя для а/м Газель Next Пустынь г. Арзамас</t>
  </si>
  <si>
    <t>КРАН УПРАВЛЕНИЯ ОТОПИТЕЛЕМ  ГАЗ</t>
  </si>
  <si>
    <t xml:space="preserve">КРАСКА "АВТОН" АЗРОЗОЛЬ  </t>
  </si>
  <si>
    <t>Крестовина 3302,2410, УАЗ (круп.игла) (30*88мм) синяя уп. усил.</t>
  </si>
  <si>
    <t>Крестовина ГАЗ 53 434.53А-2201025 (35*98)</t>
  </si>
  <si>
    <t>КРОНШТЕЙН НАТЯЖНОГО РОЛИКА ГАЗ</t>
  </si>
  <si>
    <t>Крыльчатка вентилятора Г-3302 дв.402,406 (8 лопастей)</t>
  </si>
  <si>
    <t>Крышка б/бака ГАЗель 40522 Е-2 резьба на крышке без клапана с кодом(Планета)</t>
  </si>
  <si>
    <t>Крышка маслозаливная ЗМЗ-405,406,514Черная импорт 406 дв.</t>
  </si>
  <si>
    <t>Лампа AVS Vegas 12V.P21/5W (BAY15D) BOX (10 шт.)</t>
  </si>
  <si>
    <t>Лампа AVS Vegas 12V.P21W (BA15S) BOX (10 шт.)</t>
  </si>
  <si>
    <t>Лампа AVS Vegas 12V.R5W (BA15S) BOX (10 шт.)</t>
  </si>
  <si>
    <t>Лампа AVS Vegas 12V.WY5W yellow (W2, 1х9,5d) BOX (10 шт.)</t>
  </si>
  <si>
    <t>Мотор отопителя ГАЗ 52,53,3307,УАЗ АВТОПРИБОР</t>
  </si>
  <si>
    <t>Мотор отопителя дополнительный Газель 18 мм TRACKMAN</t>
  </si>
  <si>
    <t>Моторедуктор ст/очистителя Г-24,3110,3302.УАЗ-3163 "Patriot"</t>
  </si>
  <si>
    <t>НАБОР ГРМ ЗМЗ 405 "ИДЕАЛЬНАЯ ФАЗА"</t>
  </si>
  <si>
    <t>Насос водяной  511,513,523 для а/м ГАЗ с вязкостной муфтой</t>
  </si>
  <si>
    <t xml:space="preserve">Насос водяной Г-3110 406, 405 ,409 </t>
  </si>
  <si>
    <t>Насос отопителя дополн.(d18)12В HOFER</t>
  </si>
  <si>
    <t>НАСОС ТОПЛИВНЫЙ "ПЕКАР" ГАЗ</t>
  </si>
  <si>
    <t>Опора кардана Г-3302 н/о в сборе с хомутом "Автогидравлика"</t>
  </si>
  <si>
    <t xml:space="preserve">Опора шаровая Соболь 2217 нижняя </t>
  </si>
  <si>
    <t xml:space="preserve">Опора шаровая Соболь 2217 верхняя </t>
  </si>
  <si>
    <t>Ось ГАЗ-3302 колодок тормозных задних с эксцентриком и втулками</t>
  </si>
  <si>
    <t>Отражатель шкива водяного насоса дв.406, Автозапчасть</t>
  </si>
  <si>
    <t>Патрубки радиатора Г-3302 дв. 405 (к-т 5 шт) ВПТ</t>
  </si>
  <si>
    <t>Патрубки радиатора отопителя Г-3302 406 дв. н/о</t>
  </si>
  <si>
    <t>ПАТРУБОК РХХ ЗМЗ-406дв.</t>
  </si>
  <si>
    <t>Патрубок сапуна 3307,ПАЗ</t>
  </si>
  <si>
    <t>Переключатель п/рулевой ГАЗ 3302 поворота с/об. "Точмаш"</t>
  </si>
  <si>
    <t>ПЕРЕКЛЮЧАТЕЛЬ ЦЕНТРАЛЬНОГО СВЕТА ГАЗ</t>
  </si>
  <si>
    <t>Перемычка аккумуляторов с 2 клеммами толстая длинная</t>
  </si>
  <si>
    <t>Переходник отопителя(тройник)d=20*20*16 ГАЗельБизнес с ГБО</t>
  </si>
  <si>
    <t>Подушка двигателя 3302,3102 перед (СЭВИ)</t>
  </si>
  <si>
    <t>ПОДУШКА КПП ГАЗ</t>
  </si>
  <si>
    <t>ПОДУШКА КРЕПЛЕНИЯ РАДИАТОРА ГАЗ</t>
  </si>
  <si>
    <t>ПОДШ.7305/7307 ГАЗ-3302 ПЕРЕДНЯ СТУПИЦА "ГАЗ"</t>
  </si>
  <si>
    <t>Подшипник 6-7515А "Волжский стандарт" ГОСТ 520</t>
  </si>
  <si>
    <t>Подшипник 807813 ступицы задн наруж 3307,53,4301, саттелит 52,коробки диф. ПАЗ</t>
  </si>
  <si>
    <t>Полог ткань брезент (по чертежу), Мастер-Тент</t>
  </si>
  <si>
    <t>ПРОВОДА В/Н ГАЗ-3302 "SLON" ЗМЗ-406дв С НАКОНЕЧНИКОМ 4шт</t>
  </si>
  <si>
    <t>ПРОКЛАДКА ГБЦ ГАЗ 406</t>
  </si>
  <si>
    <t>ПРОКЛАДКА КОРПУСА ТЕРМОСТАТА ЗМЗ-406дв.406-1306043</t>
  </si>
  <si>
    <t>ПРОКЛАДКА ПОЛУОСИ ГАЗ-3302 ПАРОНИТ</t>
  </si>
  <si>
    <t>ПРОКЛАДКА ТЕРМОСТАТА ЗМЗ-406дв</t>
  </si>
  <si>
    <t>Прокладки задн.моста Г-3302,33027 (темпсил), Неодизайн Авто</t>
  </si>
  <si>
    <t>Проставка (труба вместо катализатора) ГАЗель ЗМЗ-405 ЕВРО-3 под датчик 3302-1206768</t>
  </si>
  <si>
    <t>ПЫЛЬНИК БОЛТА СУППОРТА ВАЗ-2108/3302</t>
  </si>
  <si>
    <t>Пыльник пола КПП для а/м Газель 3302 (5-32 ст)</t>
  </si>
  <si>
    <t>РАДИАТОР ГАЗЕЛЬ Н.О.3-Х РЯДНЫЙ МЕДЬ ОРЕНБУРГ/3302-1301.010-33/</t>
  </si>
  <si>
    <t>Радиатор масляный Газель</t>
  </si>
  <si>
    <t>Радиатор отоп Г-3302 (ф=20мм)2-х ряд</t>
  </si>
  <si>
    <t xml:space="preserve">РЕГУЛЯТОР ТОРМОЗОВ ГАЗ </t>
  </si>
  <si>
    <t>Регулятор холостого хода для а/м ГАЗ 3302,3110 дв. 406, 405 УМЗ-4216 ЕВРО-3 HOFER HF 750 383</t>
  </si>
  <si>
    <t>Резонатор Г-3302 дв. 406 УС, АЗГ г. Арзамас</t>
  </si>
  <si>
    <t>РЕЛЕ 4-х конт.12V 70А 711.3747-03 "ПСКОВ"</t>
  </si>
  <si>
    <t>РЕМ.КОМПЛЕКТ РУЛЕВОГО МЕХАНИЗМА С ГУР ГАЗ-2217 БАТЭ</t>
  </si>
  <si>
    <t>РЕМЕННЬ БЕЗОПАСНОСТИ  С КРЕПЛЕНИЕМ</t>
  </si>
  <si>
    <t>Ремень 1280 генератора 3310 Валдай 3205 диз (11х10) усил ATHLET ZOMMER</t>
  </si>
  <si>
    <t>Ремень 1500 вентилятора ПАЗ-3205 (11х10) усил ATHLET ZOMMER</t>
  </si>
  <si>
    <t>Ремень 1775 генератора Г-66, ПАЗ-3205 11*10 "Zommer" (1 шт)</t>
  </si>
  <si>
    <t xml:space="preserve">РЕМЕНЬ ГЕНЕРАТОРА ГАЗ 6PK1220 </t>
  </si>
  <si>
    <t xml:space="preserve">РЕМЕНЬ ГЕНЕРАТОРА ГАЗ 6PK1370 </t>
  </si>
  <si>
    <t>Ремень ком крепления карданного вала(болт,гайка)Валдай ГАЗ</t>
  </si>
  <si>
    <t>Ремкомплект ГАЗ-2217 рычага маятникового прав/лев (комплект 2 шт)</t>
  </si>
  <si>
    <t>Ремкомплект карданного вала рул.управления нижний"ГАЗ" оригинал</t>
  </si>
  <si>
    <t>Ремкомплект ступицы заднего колеса "Газель" "Волжский стандарт" (20)</t>
  </si>
  <si>
    <t>РК карбюратора К135   "ПЕКАР"</t>
  </si>
  <si>
    <t xml:space="preserve">РК клапанной крышки дв. 406 силикон (ПОЛНЫЙ, 20 дет.) </t>
  </si>
  <si>
    <t>РК КПП 5 ст. подшипников и прокладок н/о (подш. АПП) "КОРД"</t>
  </si>
  <si>
    <t>Рмкомплект ГАЗ-3307,3309 стояночного тормоза (планки распорных колодок)3309-3508157</t>
  </si>
  <si>
    <t>Ролик натяжной  дв.405,409 ЕВРО-3 (с подш. SKF) блистер (203), Технокомплект</t>
  </si>
  <si>
    <t>Ролик натяжной в сборе ЗМЗ-511, 513 дв., ПАЗ с 523 дв.</t>
  </si>
  <si>
    <t>Рукав 10х17-1,0 ГОСТ 10362-76 (TUC 10 10х3,5)</t>
  </si>
  <si>
    <t>Рукав 16х23-1,0 ГОСТ 10362-76 (TUC 10 16х3,5)</t>
  </si>
  <si>
    <t>Рукав 18х26-1,0 ГОСТ 10362-76 (TUK 10 18х4)</t>
  </si>
  <si>
    <t>Рукав 19х27-1,0 ГОСТ 10362-76 (TUC 10 19х4)</t>
  </si>
  <si>
    <t>Рукав 8х3,0 ГОСТ 10362-76 (TUC8 8x3)</t>
  </si>
  <si>
    <t>Рычаг стояночного тормоза ГАЗ-2217 в сборе (ОАО ГАЗ) 2217-3508015</t>
  </si>
  <si>
    <t xml:space="preserve">САЙЛЕНТБЛОК РЕССОРЫ "ГАЗ" ГАЗ-3302 </t>
  </si>
  <si>
    <t>Сайлентблок рычага верхнего ГАЗ 2217 (Соболь) Чайковский</t>
  </si>
  <si>
    <t>САЛЬНИК КОЛЕНВАЛА ЗМЗ 406</t>
  </si>
  <si>
    <t>СВЕЧА "ЗМЗ" LR17YC ЗМЗ-405дв. ЕВРО-3</t>
  </si>
  <si>
    <t>Свеча зажигания ЗМЗ-511,513,523, BOSCH,Роберт БОШ Саратов</t>
  </si>
  <si>
    <t>СЕРЬГА РЕССОРЫ ГАЗ-3302 ЗАДНЕЙ  РЕМОФФ</t>
  </si>
  <si>
    <t>СТЕКЛО ЗАДНЕГО ФОНАРЯ ГАЗ</t>
  </si>
  <si>
    <t xml:space="preserve">СТЕКЛООМЫВАЮЩАЯ ЖИДКОСТЬ  зимняя-30 </t>
  </si>
  <si>
    <t>СТЕКЛОПОДЪЕМНИК ГАЗ-3302 левый "ДЗС" МОДЕРНИЗИРОВАННЫЙ</t>
  </si>
  <si>
    <t>СТЕКЛОПОДЪЕМНИК ГАЗ-3302 ПРАВЫЙ "ДЗС" МОДЕРНИЗИРОВАННЫЙ</t>
  </si>
  <si>
    <t xml:space="preserve">Ступица вентилятора для а/м Газель 3302 дв.406 </t>
  </si>
  <si>
    <t xml:space="preserve">Сцепление "SACHS" ГАЗ 406дв </t>
  </si>
  <si>
    <t xml:space="preserve">Стартер ЗМЗ 406, 405 ,409 </t>
  </si>
  <si>
    <t>ТЕРМОДАТЧИК ЗМЗ-405дв. "BOSCH" ЕВРО-3</t>
  </si>
  <si>
    <t>ТЕРМОСТАТ "LUZAR" ГАЗ-3302 70С LT03020</t>
  </si>
  <si>
    <t>ТРАПЕЦИЯ СТЕКЛООЧИСТИТЕЛЯ ГАЗ</t>
  </si>
  <si>
    <t>Трос газа Г-3302 дв.405 в/сб./Димитровград/ (3302-1108050-405)</t>
  </si>
  <si>
    <t>ТРОС РУЧНОГО ТОРМОЗА ГАЗ</t>
  </si>
  <si>
    <t xml:space="preserve">Труба выхлопная Г-2705 ЕВРО-3 УС, АЗГ </t>
  </si>
  <si>
    <t>ТЯГА РУЛЕВАЯ В СБОРЕ ГАЗ</t>
  </si>
  <si>
    <t>Фильтр воздушный Nissan Teana</t>
  </si>
  <si>
    <t>ФИЛЬТР ВОЗДУШНЫЙ Д-245</t>
  </si>
  <si>
    <t>ФИЛЬТР ВОЗДУШНЫЙ ЗМЗ-402дв</t>
  </si>
  <si>
    <t>ФИЛЬТР ВОЗДУШНЫЙ ЗМЗ-405дв.(низкий) "BIG" с 2007г. GB-77</t>
  </si>
  <si>
    <t>ФИЛЬТР МАСЛЯННЫЙ ГАЗ-3302 "НЕВСКИЙ" НФ-04 ЗМЗ-406дв.</t>
  </si>
  <si>
    <t>Фильтр масляный Nissan Teana</t>
  </si>
  <si>
    <t>Фильтр масляный ЯМЗ-534, 536, 650.10 (аналог 658.1012075) АВТОДИЗЕЛЬ 5340.1012075</t>
  </si>
  <si>
    <t>Фильтр салона Nissan Teana</t>
  </si>
  <si>
    <t>Фильтр топливный Patfinder Nissan</t>
  </si>
  <si>
    <t>ФИЛЬТР ТОПЛИВНЫЙ ГАЗ-3302 "ГАЗ-ОРИГИНАЛ" НА ЗАЩЕЛКАХ</t>
  </si>
  <si>
    <t>Фильтр топливный ЯМЗ тонкой очистки (резьбовой) ЕВРО-3 Ливны  650.1117039</t>
  </si>
  <si>
    <t>Фильтр топливный ЯМЗ-534 грубой очистки с подогревом и датчиком воды АВТОДИЗЕЛЬ  5340.110501</t>
  </si>
  <si>
    <t>ФОРСУНКА ГАЗ 405-406</t>
  </si>
  <si>
    <t>ХОМУТ ГЛУШИТЕЛЯ ГАЗ</t>
  </si>
  <si>
    <t>Хомут нерж 12 мм 16-27 мм</t>
  </si>
  <si>
    <t>Хомут нерж 12 мм 20-32 мм</t>
  </si>
  <si>
    <t>Хомут нерж 12 мм 32-50 мм</t>
  </si>
  <si>
    <t xml:space="preserve">Цилиндр сц.главный Г-2217,2752,31105,3302 Эксперт </t>
  </si>
  <si>
    <t>Цилиндр сцепления главный ГАЗон Next дв. Кат. №04111-00-1602300-000спроушиной</t>
  </si>
  <si>
    <t xml:space="preserve">ЦИЛИНДР СЦЕПЛЕНИЯ РАБОЧИЙ ГАЗ </t>
  </si>
  <si>
    <t xml:space="preserve">ЦИЛИНДР ТОРМОЗНОЙ ГЛАВНЫЙ ГАЗ </t>
  </si>
  <si>
    <t>Цилиндр тормозной задний "ГАЗ" ГАЗель, Волга</t>
  </si>
  <si>
    <t>ЧЕХОЛЫ  СИДЕНЬЕВ ГАЗ</t>
  </si>
  <si>
    <t>Шкив водяного насоса дв. 406 прессов. (рыжий), Арзамас</t>
  </si>
  <si>
    <t>Шланг ГУР высокого давления Профессионал"ММЗ Д-245.7Е2(ГАЗ)</t>
  </si>
  <si>
    <t>Шланг ГУРа Г-2217,3302 н/о   Балаково</t>
  </si>
  <si>
    <t>Шланг тормозной 3302 пер к суппорту длин (ДЗТА)</t>
  </si>
  <si>
    <t>Шланг тормозной передний Г-31105,2217 с муфтой ДЗТА</t>
  </si>
  <si>
    <t>ШПАТЛЕВКА "JETA PRO" UNIVERSAL 0.5 №415</t>
  </si>
  <si>
    <t xml:space="preserve">ЩЕТКА ДЛЯ МОЙКИ </t>
  </si>
  <si>
    <t>ЩЕТКА СТЕКЛООЧИСТИТЕЛЯ CHAMPION X41E</t>
  </si>
  <si>
    <t>ЩЕТКА СТЕКЛООЧИСТИТЕЛЯ CHAMPION X51E</t>
  </si>
  <si>
    <t>ЭКСЦЕНТРИК ТОРМОЗНОЙ ГАЗ</t>
  </si>
  <si>
    <t>Шампунь Грасс  21кг  бесконтактная</t>
  </si>
  <si>
    <t>Шкворня Г-53,3307  Оригинал</t>
  </si>
  <si>
    <t>Шкворня Г-3302  Оригинал</t>
  </si>
  <si>
    <t xml:space="preserve">Шестерня 1-й передачи </t>
  </si>
  <si>
    <t>Шестерня 2-й передачи п</t>
  </si>
  <si>
    <t>Шестерня 3-й перед.</t>
  </si>
  <si>
    <t xml:space="preserve">Шестерня 4-й передачи </t>
  </si>
  <si>
    <t>Блок шестерён задн.хода</t>
  </si>
  <si>
    <t>Вал вторичный в сборе КПП</t>
  </si>
  <si>
    <t>м.пог.</t>
  </si>
  <si>
    <t>л.</t>
  </si>
  <si>
    <t>Фильтр воздушный Nissan Pathfinder</t>
  </si>
  <si>
    <t xml:space="preserve">Автошина 255/65 R17C  </t>
  </si>
  <si>
    <t>АВТОЛАМПА КСЕНОН D2S</t>
  </si>
  <si>
    <t>Свеча "BRISK" DR17YS SILVER 3M3-406дв EBPO-3V16кл</t>
  </si>
  <si>
    <t>Фильтр масляный Nissan Pathfinder</t>
  </si>
  <si>
    <t>Фильтр салона Nissan Pathfinder</t>
  </si>
  <si>
    <t>Итого за январь</t>
  </si>
  <si>
    <t>Итого за февраль</t>
  </si>
  <si>
    <t>Итого за март</t>
  </si>
  <si>
    <t xml:space="preserve"> июнь</t>
  </si>
  <si>
    <t>Итого за апрель:</t>
  </si>
  <si>
    <t>Итого за май:</t>
  </si>
  <si>
    <t>Итого за июнь:</t>
  </si>
  <si>
    <t>Итого за июль:</t>
  </si>
  <si>
    <t xml:space="preserve">август, </t>
  </si>
  <si>
    <t>Итого за август:</t>
  </si>
  <si>
    <t>Итого за сентябрь:</t>
  </si>
  <si>
    <t>Итого за октябрь:</t>
  </si>
  <si>
    <t>Итого за декабрь:</t>
  </si>
  <si>
    <t>Итого за февраль:</t>
  </si>
  <si>
    <t>Итого за март:</t>
  </si>
  <si>
    <t xml:space="preserve"> июль</t>
  </si>
  <si>
    <t>Февраль</t>
  </si>
  <si>
    <t>Итого за январь:</t>
  </si>
  <si>
    <t>Масло моторное дизельное АВАНГАРД CF-4/SG15W40</t>
  </si>
  <si>
    <t>по мере необходимости</t>
  </si>
  <si>
    <t>УЗИ аппарат элластографией и датчики конвексный, линейный, полостной(вагинальный), секторальный (для сердца)</t>
  </si>
  <si>
    <t xml:space="preserve">Ванны для гидро и аэромассажа </t>
  </si>
  <si>
    <t xml:space="preserve">Итого за июнь: </t>
  </si>
  <si>
    <t>Итого за ноябрь:</t>
  </si>
  <si>
    <t xml:space="preserve">Итого за апрель:          </t>
  </si>
  <si>
    <t>Итого за сентябрь</t>
  </si>
  <si>
    <t>Конфорка для эл плиты круглая</t>
  </si>
  <si>
    <t xml:space="preserve"> ноябрь</t>
  </si>
  <si>
    <t xml:space="preserve"> май</t>
  </si>
  <si>
    <t xml:space="preserve"> апрель</t>
  </si>
  <si>
    <t>Связь</t>
  </si>
  <si>
    <t>Услуга</t>
  </si>
  <si>
    <t>Dflлицензия</t>
  </si>
  <si>
    <t>ПАО Ростелеком (междугородняя и международная связь)</t>
  </si>
  <si>
    <t>ПАО Мегафон (междугородняя и международная связь)</t>
  </si>
  <si>
    <t>ПАО Вымпелком (междугородняя и международная связь)</t>
  </si>
  <si>
    <t>Услуги по авторизации wi-fi</t>
  </si>
  <si>
    <t>Итого за октябрь</t>
  </si>
  <si>
    <t>Домен сайта</t>
  </si>
  <si>
    <t>Timeweb (хостинг электронной почты)</t>
  </si>
  <si>
    <t>сито металл</t>
  </si>
  <si>
    <t>Ведро пластмасовое с крышкой 6 л</t>
  </si>
  <si>
    <t>Ведро  10 л</t>
  </si>
  <si>
    <t>Щетка утюжок большая</t>
  </si>
  <si>
    <t>Итого за декабрь</t>
  </si>
  <si>
    <t>Итого за апрель</t>
  </si>
  <si>
    <t>Итого за май</t>
  </si>
  <si>
    <t>Итого за июнь</t>
  </si>
  <si>
    <t>Итого за июль</t>
  </si>
  <si>
    <t>Итого за август</t>
  </si>
  <si>
    <t>Итого за ноябрь</t>
  </si>
  <si>
    <t>Сервис и Ремонт</t>
  </si>
  <si>
    <t>Непредвиденные расходы</t>
  </si>
  <si>
    <t>Обучение "Физиотерапия"</t>
  </si>
  <si>
    <t>Обучение "Ответственные за электрохозяйство"</t>
  </si>
  <si>
    <t>Инвентарь (спорт, игрушки и прочее)</t>
  </si>
  <si>
    <t>набор для специй</t>
  </si>
  <si>
    <t>Итого за  ноябрь:</t>
  </si>
  <si>
    <t>Икорница/салатник 75 мм</t>
  </si>
  <si>
    <t>Обогреватель</t>
  </si>
  <si>
    <t>Обучение Физиотерапия</t>
  </si>
  <si>
    <t>Бланк Истории болезни</t>
  </si>
  <si>
    <t>обучение организация сестринского дела</t>
  </si>
  <si>
    <t>Обучение усовершенствование м/с процедурных кабинетов</t>
  </si>
  <si>
    <t>Обучение Лифтер</t>
  </si>
  <si>
    <t>обучение «Су-шеф. Соответствие профстандарту»</t>
  </si>
  <si>
    <t>обучение «Повар.    Соответствие профстандарту»</t>
  </si>
  <si>
    <t>Бланк Санаторно-курортная  книжка</t>
  </si>
  <si>
    <t>Обучение организация сестринского дела</t>
  </si>
  <si>
    <t>Обучение «Терапия»</t>
  </si>
  <si>
    <t>Обучение «Ультразвуковая диагностика»</t>
  </si>
  <si>
    <t>Обучение Заведующий ЛРО</t>
  </si>
  <si>
    <t xml:space="preserve">Обучение Заместитель директора по медицинской части </t>
  </si>
  <si>
    <t>Обучение Сестринское дело</t>
  </si>
  <si>
    <t>Обучение Функциональная диагностика</t>
  </si>
  <si>
    <t>Обучение Функциональная диагностика первичное обучение</t>
  </si>
  <si>
    <t>Обучение Диетология</t>
  </si>
  <si>
    <t>Обучение дезинфектология</t>
  </si>
  <si>
    <t>Обучение медицинский массаж</t>
  </si>
  <si>
    <t>Обучение Лечебная физкультура</t>
  </si>
  <si>
    <t xml:space="preserve">Обучение HR-аналитика </t>
  </si>
  <si>
    <t xml:space="preserve">Обучение Нормирование труда </t>
  </si>
  <si>
    <t xml:space="preserve">Обучение Координация и планирование развития института Наставничества </t>
  </si>
  <si>
    <t>Обучение Антикризисные PR-коммуникации. Обратная связь</t>
  </si>
  <si>
    <t>Обучение «Заведующий производством. Соответствие профстандарту»</t>
  </si>
  <si>
    <t xml:space="preserve">Обучение Оценка компетенций персонала </t>
  </si>
  <si>
    <t xml:space="preserve">Обучение HR: обязанности и компетенции </t>
  </si>
  <si>
    <t xml:space="preserve">Обучение Планирование персонала. Штатное расписание и организационная структура </t>
  </si>
  <si>
    <t xml:space="preserve">Обучение Диагностика и развитие корпоративной культуры </t>
  </si>
  <si>
    <t xml:space="preserve">Обучение Управление командами. Система внутренних коммуникаций </t>
  </si>
  <si>
    <t>Ведро  6 л</t>
  </si>
  <si>
    <t>смартфон</t>
  </si>
  <si>
    <t>ремонт электрической схемы мясорубки пищеблока</t>
  </si>
  <si>
    <t xml:space="preserve">приобретение карты водителя СКЗИ </t>
  </si>
  <si>
    <t>фильтров-картриджей водяного насоса</t>
  </si>
  <si>
    <t>карман ключ карты</t>
  </si>
  <si>
    <t>ключ карты</t>
  </si>
  <si>
    <t>Перекидной календарь на 2024 год</t>
  </si>
  <si>
    <t xml:space="preserve">Итого за сентябрь: </t>
  </si>
  <si>
    <t>Основные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</si>
</sst>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"/>
    <numFmt numFmtId="165" formatCode="&quot; &quot;#,##0.00&quot;   &quot;;&quot;-&quot;#,##0.00&quot;   &quot;;&quot; -&quot;00&quot;   &quot;;&quot; &quot;@&quot; &quot;"/>
    <numFmt numFmtId="166" formatCode="#,##0.000"/>
    <numFmt numFmtId="167" formatCode="&quot; &quot;#,##0&quot;   &quot;;&quot;-&quot;#,##0&quot;   &quot;;&quot; -&quot;00&quot;   &quot;;&quot; &quot;@&quot; &quot;"/>
    <numFmt numFmtId="168" formatCode="#,##0.00000"/>
    <numFmt numFmtId="169" formatCode="0.0"/>
    <numFmt numFmtId="170" formatCode="0.000"/>
    <numFmt numFmtId="171" formatCode="00"/>
    <numFmt numFmtId="172" formatCode="000"/>
    <numFmt numFmtId="173" formatCode="&quot; &quot;#,##0&quot; &quot;;&quot;-&quot;#,##0&quot; &quot;;&quot; - &quot;;&quot; &quot;@&quot; &quot;"/>
    <numFmt numFmtId="174" formatCode="&quot; &quot;#,##0.00&quot; &quot;;&quot;-&quot;#,##0.00&quot; &quot;;&quot; -&quot;00&quot; &quot;;&quot; &quot;@&quot; &quot;"/>
    <numFmt numFmtId="175" formatCode="&quot; &quot;#,##0.00&quot;    &quot;;&quot;-&quot;#,##0.00&quot;    &quot;;&quot; -&quot;#&quot;    &quot;;@&quot; &quot;"/>
    <numFmt numFmtId="176" formatCode="#,##0.00&quot; &quot;[$€-407];[Red]&quot;-&quot;#,##0.00&quot; &quot;[$€-407]"/>
    <numFmt numFmtId="177" formatCode="&quot; £&quot;#,##0&quot; &quot;;&quot;-£&quot;#,##0&quot; &quot;;&quot; £- &quot;;&quot; &quot;@&quot; &quot;"/>
    <numFmt numFmtId="178" formatCode="&quot; £&quot;#,##0.00&quot; &quot;;&quot;-£&quot;#,##0.00&quot; &quot;;&quot; £-&quot;00&quot; &quot;;&quot; &quot;@&quot; &quot;"/>
    <numFmt numFmtId="179" formatCode="&quot; &quot;#,##0.00&quot;р. &quot;;&quot;-&quot;#,##0.00&quot;р. &quot;;&quot; -&quot;00&quot;р. &quot;;&quot; &quot;@&quot; &quot;"/>
    <numFmt numFmtId="180" formatCode="&quot; &quot;#,##0&quot;   &quot;;&quot;-&quot;#,##0&quot;   &quot;;&quot; -   &quot;;&quot; &quot;@&quot; &quot;"/>
    <numFmt numFmtId="181" formatCode="&quot; &quot;#,##0.0&quot;   &quot;;&quot;-&quot;#,##0.0&quot;   &quot;;&quot; -&quot;0&quot;   &quot;;&quot; &quot;@&quot; &quot;"/>
    <numFmt numFmtId="182" formatCode="&quot; &quot;#,##0.00&quot; &quot;;&quot; (&quot;#,##0.00&quot;)&quot;;&quot; -&quot;00&quot; &quot;;&quot; &quot;@&quot; &quot;"/>
    <numFmt numFmtId="183" formatCode="#,##0&quot;  &quot;;[Red]&quot;-&quot;#,##0&quot;  &quot;"/>
    <numFmt numFmtId="184" formatCode="#,##0.00\ _₽"/>
    <numFmt numFmtId="187" formatCode="&quot; &quot;#,##0.0&quot;   &quot;;&quot;-&quot;#,##0.0&quot;   &quot;;&quot; -&quot;00&quot;   &quot;;&quot; &quot;@&quot; &quot;"/>
  </numFmts>
  <fonts count="111">
    <font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color rgb="FF000000"/>
      <name val="Arial Cyr"/>
      <charset val="204"/>
    </font>
    <font>
      <sz val="12"/>
      <color rgb="FF000000"/>
      <name val="Times New Roman Cyr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70C0"/>
      <name val="Arial Cyr"/>
      <charset val="204"/>
    </font>
    <font>
      <sz val="16"/>
      <color rgb="FF000000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color rgb="FF000000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66CC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00"/>
      <name val="Calibri"/>
      <family val="2"/>
      <charset val="204"/>
    </font>
    <font>
      <b/>
      <sz val="11"/>
      <color rgb="FFFF6600"/>
      <name val="Calibri"/>
      <family val="2"/>
      <charset val="204"/>
    </font>
    <font>
      <sz val="12"/>
      <color rgb="FF000000"/>
      <name val="KZ Times New Roman"/>
      <family val="1"/>
      <charset val="204"/>
    </font>
    <font>
      <b/>
      <sz val="11"/>
      <color rgb="FFFFFFFF"/>
      <name val="Calibri"/>
      <family val="2"/>
      <charset val="204"/>
    </font>
    <font>
      <sz val="10"/>
      <color rgb="FF000000"/>
      <name val="Arial CE"/>
      <charset val="204"/>
    </font>
    <font>
      <sz val="11"/>
      <color rgb="FF000000"/>
      <name val="Arial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6600"/>
      <name val="Calibri"/>
      <family val="2"/>
      <charset val="204"/>
    </font>
    <font>
      <b/>
      <i/>
      <sz val="12"/>
      <color rgb="FF000000"/>
      <name val="KZ Times New Roman"/>
      <family val="1"/>
      <charset val="204"/>
    </font>
    <font>
      <b/>
      <sz val="12"/>
      <color rgb="FF000000"/>
      <name val="KZ Times New Roman"/>
      <family val="1"/>
      <charset val="204"/>
    </font>
    <font>
      <sz val="10"/>
      <color rgb="FF000000"/>
      <name val="KZ Times New Roman"/>
      <family val="1"/>
      <charset val="204"/>
    </font>
    <font>
      <sz val="11"/>
      <color rgb="FF808000"/>
      <name val="Calibri"/>
      <family val="2"/>
      <charset val="204"/>
    </font>
    <font>
      <sz val="10"/>
      <color rgb="FF000000"/>
      <name val="FreeSet"/>
      <charset val="204"/>
    </font>
    <font>
      <b/>
      <sz val="11"/>
      <color rgb="FF33333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FF"/>
      <name val="MS Sans Serif"/>
      <family val="2"/>
      <charset val="204"/>
    </font>
    <font>
      <b/>
      <sz val="18"/>
      <color rgb="FF003366"/>
      <name val="Cambria"/>
      <family val="1"/>
      <charset val="204"/>
    </font>
    <font>
      <b/>
      <sz val="14"/>
      <color rgb="FF000000"/>
      <name val="KZ 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FFFFFF"/>
      <name val="KZ Times New Roman"/>
      <family val="1"/>
      <charset val="204"/>
    </font>
    <font>
      <b/>
      <sz val="11"/>
      <color rgb="FFFF9900"/>
      <name val="Calibri"/>
      <family val="2"/>
      <charset val="204"/>
    </font>
    <font>
      <u/>
      <sz val="10"/>
      <color rgb="FF0000FF"/>
      <name val="Arial Cyr"/>
      <charset val="204"/>
    </font>
    <font>
      <u/>
      <sz val="12"/>
      <color rgb="FF0000FF"/>
      <name val="Arial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Helv"/>
      <charset val="204"/>
    </font>
    <font>
      <sz val="11"/>
      <color rgb="FF800080"/>
      <name val="Calibri"/>
      <family val="2"/>
      <charset val="204"/>
    </font>
    <font>
      <sz val="11"/>
      <color rgb="FFFF9900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 Cyr"/>
    </font>
    <font>
      <b/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4"/>
      <color rgb="FF000000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800000"/>
        <bgColor rgb="FF800000"/>
      </patternFill>
    </fill>
    <fill>
      <patternFill patternType="solid">
        <fgColor rgb="FFFFCC99"/>
        <bgColor rgb="FFFFCC99"/>
      </patternFill>
    </fill>
    <fill>
      <patternFill patternType="solid">
        <fgColor rgb="FF008080"/>
        <bgColor rgb="FF00808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0066CC"/>
        <bgColor rgb="FF0066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FFCC00"/>
        <bgColor rgb="FFFFCC00"/>
      </patternFill>
    </fill>
    <fill>
      <patternFill patternType="solid">
        <fgColor rgb="FF9999FF"/>
        <bgColor rgb="FF9999FF"/>
      </patternFill>
    </fill>
    <fill>
      <patternFill patternType="solid">
        <fgColor rgb="FF993366"/>
        <bgColor rgb="FF993366"/>
      </patternFill>
    </fill>
    <fill>
      <patternFill patternType="solid">
        <fgColor rgb="FF800080"/>
        <bgColor rgb="FF800080"/>
      </patternFill>
    </fill>
    <fill>
      <patternFill patternType="solid">
        <fgColor rgb="FF00CCFF"/>
        <bgColor rgb="FF00CCFF"/>
      </patternFill>
    </fill>
    <fill>
      <patternFill patternType="solid">
        <fgColor rgb="FFFF9900"/>
        <bgColor rgb="FFFF9900"/>
      </patternFill>
    </fill>
    <fill>
      <patternFill patternType="solid">
        <fgColor rgb="FF3366FF"/>
        <bgColor rgb="FF3366FF"/>
      </patternFill>
    </fill>
    <fill>
      <patternFill patternType="solid">
        <fgColor rgb="FF99CC00"/>
        <bgColor rgb="FF99CC00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0000FF"/>
        <bgColor rgb="FF0000FF"/>
      </patternFill>
    </fill>
    <fill>
      <patternFill patternType="solid">
        <fgColor rgb="FF969696"/>
        <bgColor rgb="FF969696"/>
      </patternFill>
    </fill>
    <fill>
      <patternFill patternType="solid">
        <fgColor rgb="FF333300"/>
        <bgColor rgb="FF3333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3300"/>
        <bgColor rgb="FF0033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rgb="FF00FF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99330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309">
    <xf numFmtId="0" fontId="0" fillId="0" borderId="0"/>
    <xf numFmtId="165" fontId="1" fillId="0" borderId="0" applyFont="0" applyFill="0" applyBorder="0" applyAlignment="0" applyProtection="0"/>
    <xf numFmtId="0" fontId="1" fillId="0" borderId="0" applyNumberFormat="0" applyFont="0" applyBorder="0" applyProtection="0"/>
    <xf numFmtId="165" fontId="1" fillId="0" borderId="0" applyFont="0" applyFill="0" applyBorder="0" applyAlignment="0" applyProtection="0"/>
    <xf numFmtId="0" fontId="30" fillId="0" borderId="0"/>
    <xf numFmtId="0" fontId="1" fillId="0" borderId="0" applyNumberFormat="0" applyFont="0" applyBorder="0" applyProtection="0"/>
    <xf numFmtId="0" fontId="62" fillId="0" borderId="0" applyNumberFormat="0" applyBorder="0" applyProtection="0"/>
    <xf numFmtId="0" fontId="1" fillId="0" borderId="0" applyNumberFormat="0" applyFont="0" applyBorder="0" applyProtection="0"/>
    <xf numFmtId="0" fontId="63" fillId="13" borderId="0" applyNumberFormat="0" applyBorder="0" applyProtection="0"/>
    <xf numFmtId="0" fontId="63" fillId="14" borderId="0" applyNumberFormat="0" applyBorder="0" applyProtection="0"/>
    <xf numFmtId="0" fontId="63" fillId="15" borderId="0" applyNumberFormat="0" applyBorder="0" applyProtection="0"/>
    <xf numFmtId="0" fontId="63" fillId="6" borderId="0" applyNumberFormat="0" applyBorder="0" applyProtection="0"/>
    <xf numFmtId="0" fontId="63" fillId="4" borderId="0" applyNumberFormat="0" applyBorder="0" applyProtection="0"/>
    <xf numFmtId="0" fontId="63" fillId="16" borderId="0" applyNumberFormat="0" applyBorder="0" applyProtection="0"/>
    <xf numFmtId="0" fontId="63" fillId="13" borderId="0" applyNumberFormat="0" applyBorder="0" applyProtection="0"/>
    <xf numFmtId="0" fontId="63" fillId="14" borderId="0" applyNumberFormat="0" applyBorder="0" applyProtection="0"/>
    <xf numFmtId="0" fontId="63" fillId="15" borderId="0" applyNumberFormat="0" applyBorder="0" applyProtection="0"/>
    <xf numFmtId="0" fontId="63" fillId="6" borderId="0" applyNumberFormat="0" applyBorder="0" applyProtection="0"/>
    <xf numFmtId="0" fontId="63" fillId="4" borderId="0" applyNumberFormat="0" applyBorder="0" applyProtection="0"/>
    <xf numFmtId="0" fontId="63" fillId="17" borderId="0" applyNumberFormat="0" applyBorder="0" applyProtection="0"/>
    <xf numFmtId="0" fontId="63" fillId="18" borderId="0" applyNumberFormat="0" applyBorder="0" applyProtection="0"/>
    <xf numFmtId="0" fontId="63" fillId="19" borderId="0" applyNumberFormat="0" applyBorder="0" applyProtection="0"/>
    <xf numFmtId="0" fontId="63" fillId="20" borderId="0" applyNumberFormat="0" applyBorder="0" applyProtection="0"/>
    <xf numFmtId="0" fontId="63" fillId="21" borderId="0" applyNumberFormat="0" applyBorder="0" applyProtection="0"/>
    <xf numFmtId="0" fontId="63" fillId="22" borderId="0" applyNumberFormat="0" applyBorder="0" applyProtection="0"/>
    <xf numFmtId="0" fontId="63" fillId="23" borderId="0" applyNumberFormat="0" applyBorder="0" applyProtection="0"/>
    <xf numFmtId="0" fontId="63" fillId="24" borderId="0" applyNumberFormat="0" applyBorder="0" applyProtection="0"/>
    <xf numFmtId="0" fontId="63" fillId="25" borderId="0" applyNumberFormat="0" applyBorder="0" applyProtection="0"/>
    <xf numFmtId="0" fontId="63" fillId="20" borderId="0" applyNumberFormat="0" applyBorder="0" applyProtection="0"/>
    <xf numFmtId="0" fontId="63" fillId="6" borderId="0" applyNumberFormat="0" applyBorder="0" applyProtection="0"/>
    <xf numFmtId="0" fontId="63" fillId="24" borderId="0" applyNumberFormat="0" applyBorder="0" applyProtection="0"/>
    <xf numFmtId="0" fontId="63" fillId="26" borderId="0" applyNumberFormat="0" applyBorder="0" applyProtection="0"/>
    <xf numFmtId="0" fontId="64" fillId="27" borderId="0" applyNumberFormat="0" applyBorder="0" applyProtection="0"/>
    <xf numFmtId="0" fontId="64" fillId="28" borderId="0" applyNumberFormat="0" applyBorder="0" applyProtection="0"/>
    <xf numFmtId="0" fontId="64" fillId="20" borderId="0" applyNumberFormat="0" applyBorder="0" applyProtection="0"/>
    <xf numFmtId="0" fontId="64" fillId="29" borderId="0" applyNumberFormat="0" applyBorder="0" applyProtection="0"/>
    <xf numFmtId="0" fontId="64" fillId="30" borderId="0" applyNumberFormat="0" applyBorder="0" applyProtection="0"/>
    <xf numFmtId="0" fontId="64" fillId="31" borderId="0" applyNumberFormat="0" applyBorder="0" applyProtection="0"/>
    <xf numFmtId="0" fontId="64" fillId="32" borderId="0" applyNumberFormat="0" applyBorder="0" applyProtection="0"/>
    <xf numFmtId="0" fontId="64" fillId="28" borderId="0" applyNumberFormat="0" applyBorder="0" applyProtection="0"/>
    <xf numFmtId="0" fontId="64" fillId="33" borderId="0" applyNumberFormat="0" applyBorder="0" applyProtection="0"/>
    <xf numFmtId="0" fontId="64" fillId="34" borderId="0" applyNumberFormat="0" applyBorder="0" applyProtection="0"/>
    <xf numFmtId="0" fontId="64" fillId="35" borderId="0" applyNumberFormat="0" applyBorder="0" applyProtection="0"/>
    <xf numFmtId="0" fontId="64" fillId="19" borderId="0" applyNumberFormat="0" applyBorder="0" applyProtection="0"/>
    <xf numFmtId="0" fontId="65" fillId="29" borderId="0" applyNumberFormat="0" applyBorder="0" applyProtection="0"/>
    <xf numFmtId="0" fontId="66" fillId="36" borderId="11" applyNumberFormat="0" applyProtection="0"/>
    <xf numFmtId="1" fontId="67" fillId="0" borderId="0" applyBorder="0" applyProtection="0">
      <alignment horizontal="center" vertical="top" wrapText="1"/>
    </xf>
    <xf numFmtId="171" fontId="67" fillId="0" borderId="6" applyProtection="0">
      <alignment horizontal="center" vertical="top" wrapText="1"/>
    </xf>
    <xf numFmtId="172" fontId="67" fillId="0" borderId="6" applyProtection="0">
      <alignment horizontal="center" vertical="top" wrapText="1"/>
    </xf>
    <xf numFmtId="172" fontId="67" fillId="0" borderId="6" applyProtection="0">
      <alignment horizontal="center" vertical="top" wrapText="1"/>
    </xf>
    <xf numFmtId="172" fontId="67" fillId="0" borderId="6" applyProtection="0">
      <alignment horizontal="center" vertical="top" wrapText="1"/>
    </xf>
    <xf numFmtId="0" fontId="68" fillId="37" borderId="12" applyNumberFormat="0" applyProtection="0"/>
    <xf numFmtId="0" fontId="69" fillId="0" borderId="0" applyNumberFormat="0" applyFill="0" applyBorder="0" applyProtection="0"/>
    <xf numFmtId="1" fontId="67" fillId="0" borderId="0" applyBorder="0" applyProtection="0">
      <alignment horizontal="center" vertical="top" wrapText="1"/>
    </xf>
    <xf numFmtId="171" fontId="67" fillId="0" borderId="0" applyBorder="0" applyProtection="0">
      <alignment horizontal="center" vertical="top" wrapText="1"/>
    </xf>
    <xf numFmtId="172" fontId="67" fillId="0" borderId="0" applyBorder="0" applyProtection="0">
      <alignment horizontal="center" vertical="top" wrapText="1"/>
    </xf>
    <xf numFmtId="172" fontId="67" fillId="0" borderId="0" applyBorder="0" applyProtection="0">
      <alignment horizontal="center" vertical="top" wrapText="1"/>
    </xf>
    <xf numFmtId="172" fontId="67" fillId="0" borderId="0" applyBorder="0" applyProtection="0">
      <alignment horizontal="center" vertical="top" wrapText="1"/>
    </xf>
    <xf numFmtId="0" fontId="67" fillId="0" borderId="0" applyNumberFormat="0" applyBorder="0" applyProtection="0">
      <alignment horizontal="left" vertical="top" wrapText="1"/>
    </xf>
    <xf numFmtId="173" fontId="63" fillId="0" borderId="0" applyFill="0" applyBorder="0" applyProtection="0"/>
    <xf numFmtId="174" fontId="63" fillId="0" borderId="0" applyFill="0" applyBorder="0" applyProtection="0"/>
    <xf numFmtId="0" fontId="1" fillId="0" borderId="0" applyNumberFormat="0" applyFont="0" applyBorder="0" applyProtection="0"/>
    <xf numFmtId="175" fontId="70" fillId="0" borderId="0" applyBorder="0" applyProtection="0"/>
    <xf numFmtId="0" fontId="71" fillId="0" borderId="0" applyNumberFormat="0" applyFill="0" applyBorder="0" applyProtection="0"/>
    <xf numFmtId="0" fontId="72" fillId="38" borderId="0" applyNumberFormat="0" applyBorder="0" applyProtection="0"/>
    <xf numFmtId="0" fontId="73" fillId="0" borderId="0" applyNumberFormat="0" applyBorder="0" applyProtection="0">
      <alignment horizontal="center"/>
    </xf>
    <xf numFmtId="0" fontId="67" fillId="0" borderId="6" applyNumberFormat="0" applyProtection="0">
      <alignment horizontal="left" vertical="top"/>
    </xf>
    <xf numFmtId="0" fontId="74" fillId="0" borderId="13" applyNumberFormat="0" applyFill="0" applyProtection="0"/>
    <xf numFmtId="0" fontId="75" fillId="0" borderId="14" applyNumberFormat="0" applyFill="0" applyProtection="0"/>
    <xf numFmtId="0" fontId="76" fillId="0" borderId="15" applyNumberFormat="0" applyFill="0" applyProtection="0"/>
    <xf numFmtId="0" fontId="76" fillId="0" borderId="0" applyNumberFormat="0" applyFill="0" applyBorder="0" applyProtection="0"/>
    <xf numFmtId="0" fontId="73" fillId="0" borderId="0" applyNumberFormat="0" applyBorder="0" applyProtection="0">
      <alignment horizontal="center" textRotation="90"/>
    </xf>
    <xf numFmtId="0" fontId="67" fillId="0" borderId="16" applyNumberFormat="0" applyProtection="0">
      <alignment horizontal="center" vertical="top" wrapText="1"/>
    </xf>
    <xf numFmtId="0" fontId="67" fillId="0" borderId="0" applyNumberFormat="0" applyBorder="0" applyProtection="0">
      <alignment horizontal="left" vertical="top"/>
    </xf>
    <xf numFmtId="0" fontId="67" fillId="0" borderId="1" applyNumberFormat="0" applyProtection="0">
      <alignment horizontal="left" vertical="top"/>
    </xf>
    <xf numFmtId="0" fontId="77" fillId="17" borderId="11" applyNumberFormat="0" applyProtection="0"/>
    <xf numFmtId="0" fontId="78" fillId="0" borderId="17" applyNumberFormat="0" applyFill="0" applyProtection="0"/>
    <xf numFmtId="0" fontId="79" fillId="39" borderId="6" applyNumberFormat="0" applyProtection="0">
      <alignment horizontal="left" vertical="top" wrapText="1"/>
    </xf>
    <xf numFmtId="0" fontId="79" fillId="39" borderId="6" applyNumberFormat="0" applyProtection="0">
      <alignment horizontal="left" vertical="top" wrapText="1"/>
    </xf>
    <xf numFmtId="0" fontId="80" fillId="0" borderId="6" applyNumberFormat="0" applyProtection="0">
      <alignment horizontal="left" vertical="top" wrapText="1"/>
    </xf>
    <xf numFmtId="0" fontId="67" fillId="0" borderId="6" applyNumberFormat="0" applyProtection="0">
      <alignment horizontal="left" vertical="top" wrapText="1"/>
    </xf>
    <xf numFmtId="0" fontId="81" fillId="0" borderId="6" applyNumberFormat="0" applyProtection="0">
      <alignment horizontal="left" vertical="top" wrapText="1"/>
    </xf>
    <xf numFmtId="0" fontId="82" fillId="40" borderId="0" applyNumberFormat="0" applyBorder="0" applyProtection="0"/>
    <xf numFmtId="0" fontId="6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83" fillId="0" borderId="0" applyNumberFormat="0" applyBorder="0" applyProtection="0"/>
    <xf numFmtId="0" fontId="63" fillId="41" borderId="18" applyNumberFormat="0" applyProtection="0"/>
    <xf numFmtId="0" fontId="84" fillId="36" borderId="19" applyNumberFormat="0" applyProtection="0"/>
    <xf numFmtId="0" fontId="85" fillId="0" borderId="0" applyNumberFormat="0" applyBorder="0" applyProtection="0"/>
    <xf numFmtId="176" fontId="85" fillId="0" borderId="0" applyBorder="0" applyProtection="0"/>
    <xf numFmtId="1" fontId="1" fillId="0" borderId="0" applyFont="0" applyBorder="0" applyAlignment="0" applyProtection="0"/>
    <xf numFmtId="0" fontId="62" fillId="42" borderId="0" applyNumberFormat="0" applyBorder="0" applyProtection="0"/>
    <xf numFmtId="3" fontId="86" fillId="0" borderId="0" applyBorder="0" applyProtection="0">
      <alignment horizontal="right" vertical="center"/>
    </xf>
    <xf numFmtId="49" fontId="86" fillId="0" borderId="0" applyBorder="0" applyProtection="0">
      <alignment horizontal="right" vertical="center"/>
    </xf>
    <xf numFmtId="0" fontId="87" fillId="0" borderId="0" applyNumberFormat="0" applyFill="0" applyBorder="0" applyProtection="0"/>
    <xf numFmtId="0" fontId="88" fillId="0" borderId="0" applyNumberFormat="0" applyBorder="0" applyProtection="0">
      <alignment horizontal="center" vertical="top"/>
    </xf>
    <xf numFmtId="0" fontId="89" fillId="0" borderId="20" applyNumberFormat="0" applyFill="0" applyProtection="0"/>
    <xf numFmtId="177" fontId="63" fillId="0" borderId="0" applyFill="0" applyBorder="0" applyProtection="0"/>
    <xf numFmtId="178" fontId="63" fillId="0" borderId="0" applyFill="0" applyBorder="0" applyProtection="0"/>
    <xf numFmtId="0" fontId="90" fillId="0" borderId="0" applyNumberFormat="0" applyFill="0" applyBorder="0" applyProtection="0"/>
    <xf numFmtId="1" fontId="91" fillId="0" borderId="0" applyBorder="0" applyProtection="0">
      <alignment horizontal="center" vertical="top" wrapText="1"/>
    </xf>
    <xf numFmtId="171" fontId="91" fillId="0" borderId="6" applyProtection="0">
      <alignment horizontal="center" vertical="top" wrapText="1"/>
    </xf>
    <xf numFmtId="172" fontId="91" fillId="0" borderId="6" applyProtection="0">
      <alignment horizontal="center" vertical="top" wrapText="1"/>
    </xf>
    <xf numFmtId="172" fontId="91" fillId="0" borderId="6" applyProtection="0">
      <alignment horizontal="center" vertical="top" wrapText="1"/>
    </xf>
    <xf numFmtId="172" fontId="91" fillId="0" borderId="6" applyProtection="0">
      <alignment horizontal="center" vertical="top" wrapText="1"/>
    </xf>
    <xf numFmtId="0" fontId="64" fillId="43" borderId="0" applyNumberFormat="0" applyBorder="0" applyProtection="0">
      <alignment horizontal="center"/>
    </xf>
    <xf numFmtId="0" fontId="64" fillId="44" borderId="0" applyNumberFormat="0" applyBorder="0" applyProtection="0">
      <alignment horizontal="center"/>
    </xf>
    <xf numFmtId="0" fontId="64" fillId="45" borderId="0" applyNumberFormat="0" applyBorder="0" applyProtection="0">
      <alignment horizontal="center"/>
    </xf>
    <xf numFmtId="0" fontId="64" fillId="29" borderId="0" applyNumberFormat="0" applyBorder="0" applyProtection="0">
      <alignment horizontal="center"/>
    </xf>
    <xf numFmtId="0" fontId="64" fillId="35" borderId="0" applyNumberFormat="0" applyBorder="0" applyProtection="0">
      <alignment horizontal="center"/>
    </xf>
    <xf numFmtId="0" fontId="64" fillId="46" borderId="0" applyNumberFormat="0" applyBorder="0" applyProtection="0">
      <alignment horizontal="center"/>
    </xf>
    <xf numFmtId="0" fontId="77" fillId="17" borderId="11" applyNumberFormat="0" applyProtection="0">
      <alignment horizontal="center"/>
    </xf>
    <xf numFmtId="0" fontId="84" fillId="39" borderId="19" applyNumberFormat="0" applyProtection="0">
      <alignment horizontal="center"/>
    </xf>
    <xf numFmtId="0" fontId="92" fillId="39" borderId="11" applyNumberFormat="0" applyProtection="0">
      <alignment horizontal="center"/>
    </xf>
    <xf numFmtId="0" fontId="93" fillId="0" borderId="0" applyNumberFormat="0" applyFill="0" applyBorder="0" applyProtection="0"/>
    <xf numFmtId="0" fontId="94" fillId="0" borderId="0" applyNumberFormat="0" applyFill="0" applyBorder="0" applyProtection="0"/>
    <xf numFmtId="179" fontId="1" fillId="0" borderId="0" applyFont="0" applyFill="0" applyBorder="0" applyAlignment="0" applyProtection="0"/>
    <xf numFmtId="0" fontId="74" fillId="0" borderId="21" applyNumberFormat="0" applyFill="0" applyProtection="0">
      <alignment horizontal="center"/>
    </xf>
    <xf numFmtId="0" fontId="75" fillId="0" borderId="22" applyNumberFormat="0" applyFill="0" applyProtection="0">
      <alignment horizontal="center"/>
    </xf>
    <xf numFmtId="0" fontId="76" fillId="0" borderId="23" applyNumberFormat="0" applyFill="0" applyProtection="0">
      <alignment horizontal="center"/>
    </xf>
    <xf numFmtId="0" fontId="76" fillId="0" borderId="0" applyNumberFormat="0" applyFill="0" applyBorder="0" applyProtection="0">
      <alignment horizontal="center"/>
    </xf>
    <xf numFmtId="0" fontId="89" fillId="0" borderId="24" applyNumberFormat="0" applyFill="0" applyProtection="0">
      <alignment horizont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62" fillId="0" borderId="0" applyNumberFormat="0" applyBorder="0" applyProtection="0"/>
    <xf numFmtId="0" fontId="68" fillId="37" borderId="12" applyNumberFormat="0" applyProtection="0">
      <alignment horizontal="center"/>
    </xf>
    <xf numFmtId="0" fontId="87" fillId="0" borderId="0" applyNumberFormat="0" applyFill="0" applyBorder="0" applyProtection="0">
      <alignment horizontal="center"/>
    </xf>
    <xf numFmtId="0" fontId="95" fillId="40" borderId="0" applyNumberFormat="0" applyBorder="0" applyProtection="0">
      <alignment horizontal="center"/>
    </xf>
    <xf numFmtId="0" fontId="1" fillId="0" borderId="0" applyNumberFormat="0" applyFont="0" applyBorder="0" applyProtection="0">
      <alignment horizontal="center"/>
    </xf>
    <xf numFmtId="0" fontId="63" fillId="0" borderId="0" applyNumberFormat="0" applyBorder="0" applyProtection="0"/>
    <xf numFmtId="0" fontId="18" fillId="0" borderId="0" applyNumberForma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1" fillId="0" borderId="0" applyNumberFormat="0" applyFont="0" applyBorder="0" applyProtection="0"/>
    <xf numFmtId="0" fontId="62" fillId="0" borderId="0" applyNumberFormat="0" applyBorder="0" applyProtection="0"/>
    <xf numFmtId="0" fontId="63" fillId="0" borderId="0" applyNumberFormat="0" applyBorder="0" applyProtection="0">
      <alignment horizontal="center"/>
    </xf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96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horizontal="center"/>
    </xf>
    <xf numFmtId="0" fontId="62" fillId="0" borderId="0" applyNumberFormat="0" applyBorder="0" applyProtection="0"/>
    <xf numFmtId="0" fontId="6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horizont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97" fillId="0" borderId="0"/>
    <xf numFmtId="0" fontId="63" fillId="0" borderId="0" applyNumberFormat="0" applyBorder="0" applyProtection="0"/>
    <xf numFmtId="0" fontId="63" fillId="0" borderId="0" applyNumberFormat="0" applyBorder="0" applyProtection="0"/>
    <xf numFmtId="0" fontId="97" fillId="0" borderId="0"/>
    <xf numFmtId="0" fontId="1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1" fillId="0" borderId="0" applyNumberFormat="0" applyFont="0" applyBorder="0" applyProtection="0"/>
    <xf numFmtId="0" fontId="63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63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63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1" fillId="0" borderId="0" applyNumberFormat="0" applyFont="0" applyBorder="0" applyProtection="0">
      <alignment horizontal="center"/>
    </xf>
    <xf numFmtId="0" fontId="1" fillId="0" borderId="0" applyNumberFormat="0" applyFont="0" applyBorder="0" applyProtection="0">
      <alignment horizontal="center"/>
    </xf>
    <xf numFmtId="0" fontId="1" fillId="0" borderId="0" applyNumberFormat="0" applyFont="0" applyBorder="0" applyProtection="0">
      <alignment horizontal="center"/>
    </xf>
    <xf numFmtId="0" fontId="63" fillId="0" borderId="0" applyNumberFormat="0" applyBorder="0" applyProtection="0"/>
    <xf numFmtId="0" fontId="63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62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63" fillId="0" borderId="0" applyNumberFormat="0" applyBorder="0" applyProtection="0"/>
    <xf numFmtId="0" fontId="62" fillId="0" borderId="0" applyNumberFormat="0" applyBorder="0" applyProtection="0"/>
    <xf numFmtId="0" fontId="1" fillId="0" borderId="0" applyNumberFormat="0" applyFon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30" fillId="0" borderId="0"/>
    <xf numFmtId="0" fontId="30" fillId="0" borderId="0"/>
    <xf numFmtId="0" fontId="63" fillId="0" borderId="0" applyNumberForma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>
      <alignment horizontal="center"/>
    </xf>
    <xf numFmtId="0" fontId="62" fillId="0" borderId="0" applyNumberFormat="0" applyBorder="0" applyProtection="0"/>
    <xf numFmtId="0" fontId="1" fillId="0" borderId="0" applyNumberFormat="0" applyFont="0" applyBorder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62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62" fillId="0" borderId="0" applyNumberFormat="0" applyBorder="0" applyProtection="0">
      <alignment horizontal="center"/>
    </xf>
    <xf numFmtId="0" fontId="1" fillId="0" borderId="0" applyNumberFormat="0" applyFont="0" applyBorder="0" applyProtection="0">
      <alignment horizontal="center"/>
    </xf>
    <xf numFmtId="0" fontId="6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3" fillId="0" borderId="0" applyNumberFormat="0" applyBorder="0" applyProtection="0"/>
    <xf numFmtId="0" fontId="1" fillId="0" borderId="0" applyNumberFormat="0" applyFont="0" applyBorder="0" applyProtection="0"/>
    <xf numFmtId="0" fontId="62" fillId="0" borderId="0" applyNumberFormat="0" applyBorder="0" applyProtection="0">
      <alignment horizontal="center"/>
    </xf>
    <xf numFmtId="0" fontId="70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3" fillId="0" borderId="0" applyNumberFormat="0" applyBorder="0" applyProtection="0"/>
    <xf numFmtId="0" fontId="62" fillId="0" borderId="0" applyNumberFormat="0" applyBorder="0" applyProtection="0">
      <alignment horizont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00" fillId="14" borderId="0" applyNumberFormat="0" applyBorder="0" applyProtection="0">
      <alignment horizontal="center"/>
    </xf>
    <xf numFmtId="0" fontId="71" fillId="0" borderId="0" applyNumberFormat="0" applyFill="0" applyBorder="0" applyProtection="0">
      <alignment horizontal="center"/>
    </xf>
    <xf numFmtId="0" fontId="1" fillId="41" borderId="25" applyNumberFormat="0" applyFont="0" applyProtection="0">
      <alignment horizontal="center"/>
    </xf>
    <xf numFmtId="9" fontId="62" fillId="0" borderId="0" applyFill="0" applyBorder="0" applyAlignment="0" applyProtection="0"/>
    <xf numFmtId="9" fontId="63" fillId="0" borderId="0" applyFill="0" applyBorder="0" applyProtection="0"/>
    <xf numFmtId="9" fontId="63" fillId="0" borderId="0" applyFill="0" applyBorder="0" applyProtection="0"/>
    <xf numFmtId="9" fontId="98" fillId="0" borderId="0" applyFont="0" applyFill="0" applyBorder="0" applyAlignment="0" applyProtection="0"/>
    <xf numFmtId="0" fontId="101" fillId="0" borderId="26" applyNumberFormat="0" applyFill="0" applyProtection="0">
      <alignment horizontal="center"/>
    </xf>
    <xf numFmtId="0" fontId="99" fillId="0" borderId="0" applyNumberFormat="0" applyBorder="0" applyProtection="0"/>
    <xf numFmtId="0" fontId="1" fillId="0" borderId="0" applyNumberFormat="0" applyFont="0" applyBorder="0" applyProtection="0">
      <alignment horizontal="center"/>
    </xf>
    <xf numFmtId="0" fontId="62" fillId="0" borderId="0" applyNumberFormat="0" applyBorder="0" applyProtection="0"/>
    <xf numFmtId="0" fontId="90" fillId="0" borderId="0" applyNumberFormat="0" applyFill="0" applyBorder="0" applyProtection="0">
      <alignment horizontal="center"/>
    </xf>
    <xf numFmtId="180" fontId="63" fillId="0" borderId="0" applyFill="0" applyBorder="0" applyProtection="0"/>
    <xf numFmtId="165" fontId="63" fillId="0" borderId="0" applyFill="0" applyBorder="0" applyProtection="0"/>
    <xf numFmtId="165" fontId="63" fillId="0" borderId="0" applyFill="0" applyBorder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6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Protection="0">
      <alignment horizontal="center"/>
    </xf>
    <xf numFmtId="165" fontId="63" fillId="0" borderId="0" applyFill="0" applyBorder="0" applyProtection="0"/>
    <xf numFmtId="165" fontId="63" fillId="0" borderId="0" applyFill="0" applyBorder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Protection="0"/>
    <xf numFmtId="181" fontId="1" fillId="0" borderId="0" applyFont="0" applyFill="0" applyBorder="0" applyProtection="0"/>
    <xf numFmtId="181" fontId="1" fillId="0" borderId="0" applyFont="0" applyFill="0" applyBorder="0" applyProtection="0"/>
    <xf numFmtId="165" fontId="63" fillId="0" borderId="0" applyFill="0" applyBorder="0" applyProtection="0"/>
    <xf numFmtId="170" fontId="1" fillId="0" borderId="0" applyFont="0" applyFill="0" applyBorder="0" applyProtection="0"/>
    <xf numFmtId="182" fontId="1" fillId="0" borderId="0" applyFont="0" applyFill="0" applyBorder="0" applyAlignment="0" applyProtection="0"/>
    <xf numFmtId="165" fontId="63" fillId="0" borderId="0" applyFill="0" applyBorder="0" applyProtection="0"/>
    <xf numFmtId="0" fontId="72" fillId="15" borderId="0" applyNumberFormat="0" applyBorder="0" applyProtection="0">
      <alignment horizontal="center"/>
    </xf>
    <xf numFmtId="0" fontId="99" fillId="0" borderId="0" applyNumberFormat="0" applyBorder="0" applyProtection="0"/>
  </cellStyleXfs>
  <cellXfs count="11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3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16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4" xfId="0" applyFont="1" applyBorder="1"/>
    <xf numFmtId="4" fontId="2" fillId="0" borderId="3" xfId="0" applyNumberFormat="1" applyFont="1" applyBorder="1"/>
    <xf numFmtId="3" fontId="2" fillId="0" borderId="3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2" fillId="0" borderId="3" xfId="0" applyFont="1" applyFill="1" applyBorder="1"/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9" fillId="0" borderId="0" xfId="0" applyFont="1" applyFill="1"/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/>
    <xf numFmtId="3" fontId="2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2" fillId="0" borderId="3" xfId="0" applyFont="1" applyBorder="1"/>
    <xf numFmtId="3" fontId="4" fillId="3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11" fillId="0" borderId="0" xfId="0" applyNumberFormat="1" applyFont="1"/>
    <xf numFmtId="0" fontId="12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 applyProtection="1">
      <alignment horizontal="justify" vertical="center"/>
      <protection hidden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3" fontId="11" fillId="2" borderId="0" xfId="0" applyNumberFormat="1" applyFont="1" applyFill="1"/>
    <xf numFmtId="3" fontId="11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/>
    <xf numFmtId="3" fontId="19" fillId="0" borderId="0" xfId="0" applyNumberFormat="1" applyFont="1" applyFill="1" applyProtection="1">
      <protection hidden="1"/>
    </xf>
    <xf numFmtId="3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2" fillId="0" borderId="0" xfId="0" applyNumberFormat="1" applyFont="1"/>
    <xf numFmtId="3" fontId="3" fillId="0" borderId="0" xfId="0" applyNumberFormat="1" applyFont="1" applyFill="1" applyAlignment="1"/>
    <xf numFmtId="3" fontId="20" fillId="0" borderId="0" xfId="0" applyNumberFormat="1" applyFont="1" applyFill="1" applyAlignment="1">
      <alignment vertical="top"/>
    </xf>
    <xf numFmtId="4" fontId="13" fillId="0" borderId="0" xfId="0" applyNumberFormat="1" applyFont="1" applyFill="1"/>
    <xf numFmtId="3" fontId="6" fillId="0" borderId="0" xfId="0" applyNumberFormat="1" applyFont="1"/>
    <xf numFmtId="3" fontId="1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 applyProtection="1">
      <alignment vertical="center" wrapText="1"/>
    </xf>
    <xf numFmtId="0" fontId="15" fillId="4" borderId="2" xfId="2" applyFont="1" applyFill="1" applyBorder="1" applyAlignment="1" applyProtection="1">
      <alignment horizontal="center" vertical="center"/>
    </xf>
    <xf numFmtId="0" fontId="2" fillId="4" borderId="2" xfId="2" applyFont="1" applyFill="1" applyBorder="1" applyAlignment="1" applyProtection="1">
      <alignment horizontal="center" vertical="center"/>
    </xf>
    <xf numFmtId="0" fontId="8" fillId="4" borderId="2" xfId="2" applyFont="1" applyFill="1" applyBorder="1" applyAlignment="1" applyProtection="1">
      <alignment horizontal="center" vertical="center"/>
    </xf>
    <xf numFmtId="3" fontId="11" fillId="0" borderId="2" xfId="0" applyNumberFormat="1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3" fontId="22" fillId="2" borderId="2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3" fontId="22" fillId="0" borderId="2" xfId="2" applyNumberFormat="1" applyFont="1" applyFill="1" applyBorder="1" applyAlignment="1" applyProtection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vertical="center" wrapText="1"/>
    </xf>
    <xf numFmtId="3" fontId="21" fillId="0" borderId="0" xfId="0" applyNumberFormat="1" applyFont="1" applyAlignment="1">
      <alignment horizontal="center" vertical="center"/>
    </xf>
    <xf numFmtId="167" fontId="8" fillId="4" borderId="2" xfId="3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/>
    <xf numFmtId="3" fontId="3" fillId="2" borderId="2" xfId="0" applyNumberFormat="1" applyFont="1" applyFill="1" applyBorder="1"/>
    <xf numFmtId="3" fontId="24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vertical="center"/>
    </xf>
    <xf numFmtId="168" fontId="2" fillId="0" borderId="0" xfId="0" applyNumberFormat="1" applyFont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164" fontId="22" fillId="0" borderId="2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25" fillId="0" borderId="3" xfId="0" applyFont="1" applyBorder="1"/>
    <xf numFmtId="0" fontId="25" fillId="0" borderId="3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5" fillId="0" borderId="3" xfId="0" applyNumberFormat="1" applyFont="1" applyBorder="1" applyAlignment="1">
      <alignment horizontal="center" vertical="center"/>
    </xf>
    <xf numFmtId="0" fontId="26" fillId="0" borderId="3" xfId="0" applyFont="1" applyBorder="1"/>
    <xf numFmtId="2" fontId="26" fillId="0" borderId="3" xfId="0" applyNumberFormat="1" applyFont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wrapText="1"/>
    </xf>
    <xf numFmtId="3" fontId="22" fillId="2" borderId="2" xfId="0" applyNumberFormat="1" applyFont="1" applyFill="1" applyBorder="1"/>
    <xf numFmtId="3" fontId="22" fillId="2" borderId="2" xfId="0" applyNumberFormat="1" applyFont="1" applyFill="1" applyBorder="1" applyAlignment="1">
      <alignment horizontal="center"/>
    </xf>
    <xf numFmtId="164" fontId="24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/>
    <xf numFmtId="3" fontId="3" fillId="2" borderId="2" xfId="0" applyNumberFormat="1" applyFont="1" applyFill="1" applyBorder="1" applyAlignment="1">
      <alignment horizontal="center"/>
    </xf>
    <xf numFmtId="3" fontId="24" fillId="2" borderId="2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center"/>
    </xf>
    <xf numFmtId="164" fontId="24" fillId="5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/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/>
    <xf numFmtId="0" fontId="0" fillId="6" borderId="3" xfId="2" applyFont="1" applyFill="1" applyBorder="1" applyAlignment="1" applyProtection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/>
    <xf numFmtId="3" fontId="7" fillId="0" borderId="0" xfId="0" applyNumberFormat="1" applyFont="1" applyFill="1" applyBorder="1"/>
    <xf numFmtId="0" fontId="27" fillId="0" borderId="0" xfId="0" applyFont="1" applyFill="1" applyAlignment="1">
      <alignment vertical="center"/>
    </xf>
    <xf numFmtId="166" fontId="0" fillId="0" borderId="0" xfId="0" applyNumberFormat="1"/>
    <xf numFmtId="0" fontId="10" fillId="2" borderId="0" xfId="0" applyFont="1" applyFill="1" applyAlignment="1">
      <alignment horizontal="left" vertical="center"/>
    </xf>
    <xf numFmtId="3" fontId="22" fillId="0" borderId="0" xfId="0" applyNumberFormat="1" applyFont="1" applyBorder="1" applyAlignment="1">
      <alignment horizontal="center" vertical="center"/>
    </xf>
    <xf numFmtId="4" fontId="22" fillId="0" borderId="0" xfId="2" applyNumberFormat="1" applyFont="1" applyFill="1" applyBorder="1" applyAlignment="1" applyProtection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Protection="1">
      <protection hidden="1"/>
    </xf>
    <xf numFmtId="3" fontId="29" fillId="0" borderId="0" xfId="0" applyNumberFormat="1" applyFont="1" applyFill="1" applyProtection="1">
      <protection hidden="1"/>
    </xf>
    <xf numFmtId="0" fontId="27" fillId="0" borderId="0" xfId="0" applyFont="1" applyFill="1" applyAlignment="1">
      <alignment horizontal="left" vertical="center" wrapText="1"/>
    </xf>
    <xf numFmtId="3" fontId="24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164" fontId="24" fillId="2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vertical="center"/>
    </xf>
    <xf numFmtId="164" fontId="2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/>
    <xf numFmtId="0" fontId="30" fillId="0" borderId="0" xfId="4"/>
    <xf numFmtId="169" fontId="30" fillId="0" borderId="0" xfId="4" applyNumberFormat="1"/>
    <xf numFmtId="0" fontId="0" fillId="0" borderId="0" xfId="0" applyAlignment="1">
      <alignment vertical="center"/>
    </xf>
    <xf numFmtId="4" fontId="26" fillId="0" borderId="0" xfId="0" applyNumberFormat="1" applyFont="1" applyFill="1" applyAlignment="1">
      <alignment horizontal="left"/>
    </xf>
    <xf numFmtId="3" fontId="26" fillId="0" borderId="0" xfId="0" applyNumberFormat="1" applyFont="1" applyFill="1"/>
    <xf numFmtId="0" fontId="33" fillId="0" borderId="0" xfId="0" applyFont="1" applyAlignment="1">
      <alignment horizontal="center"/>
    </xf>
    <xf numFmtId="0" fontId="33" fillId="7" borderId="0" xfId="0" applyFont="1" applyFill="1" applyAlignment="1">
      <alignment horizontal="left"/>
    </xf>
    <xf numFmtId="3" fontId="26" fillId="2" borderId="0" xfId="0" applyNumberFormat="1" applyFont="1" applyFill="1"/>
    <xf numFmtId="166" fontId="26" fillId="2" borderId="0" xfId="0" applyNumberFormat="1" applyFont="1" applyFill="1"/>
    <xf numFmtId="166" fontId="26" fillId="2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horizontal="left" vertical="center"/>
    </xf>
    <xf numFmtId="3" fontId="26" fillId="0" borderId="0" xfId="0" applyNumberFormat="1" applyFont="1" applyFill="1" applyAlignment="1">
      <alignment vertical="center"/>
    </xf>
    <xf numFmtId="3" fontId="34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3" fontId="26" fillId="8" borderId="0" xfId="0" applyNumberFormat="1" applyFont="1" applyFill="1"/>
    <xf numFmtId="3" fontId="0" fillId="0" borderId="0" xfId="0" applyNumberFormat="1" applyAlignment="1">
      <alignment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/>
    </xf>
    <xf numFmtId="3" fontId="25" fillId="7" borderId="3" xfId="0" applyNumberFormat="1" applyFont="1" applyFill="1" applyBorder="1" applyAlignment="1">
      <alignment horizontal="center"/>
    </xf>
    <xf numFmtId="166" fontId="25" fillId="0" borderId="7" xfId="0" applyNumberFormat="1" applyFont="1" applyBorder="1" applyAlignment="1">
      <alignment horizontal="center"/>
    </xf>
    <xf numFmtId="166" fontId="26" fillId="2" borderId="0" xfId="0" applyNumberFormat="1" applyFont="1" applyFill="1" applyAlignment="1">
      <alignment horizontal="center" vertical="center"/>
    </xf>
    <xf numFmtId="3" fontId="11" fillId="0" borderId="2" xfId="0" applyNumberFormat="1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3" fontId="35" fillId="0" borderId="3" xfId="0" applyNumberFormat="1" applyFont="1" applyFill="1" applyBorder="1" applyAlignment="1">
      <alignment horizontal="center" vertical="center"/>
    </xf>
    <xf numFmtId="164" fontId="35" fillId="0" borderId="7" xfId="0" applyNumberFormat="1" applyFont="1" applyBorder="1" applyAlignment="1">
      <alignment horizontal="center" vertical="center"/>
    </xf>
    <xf numFmtId="164" fontId="35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3" fontId="11" fillId="9" borderId="2" xfId="0" applyNumberFormat="1" applyFont="1" applyFill="1" applyBorder="1" applyAlignment="1">
      <alignment horizontal="center" vertical="center"/>
    </xf>
    <xf numFmtId="3" fontId="11" fillId="9" borderId="2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3" fontId="11" fillId="9" borderId="0" xfId="0" applyNumberFormat="1" applyFont="1" applyFill="1" applyAlignment="1">
      <alignment vertical="center"/>
    </xf>
    <xf numFmtId="4" fontId="11" fillId="9" borderId="0" xfId="0" applyNumberFormat="1" applyFont="1" applyFill="1" applyAlignment="1">
      <alignment vertical="center"/>
    </xf>
    <xf numFmtId="3" fontId="11" fillId="9" borderId="0" xfId="0" applyNumberFormat="1" applyFont="1" applyFill="1"/>
    <xf numFmtId="0" fontId="11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2" borderId="2" xfId="5" applyNumberFormat="1" applyFont="1" applyFill="1" applyBorder="1" applyAlignment="1" applyProtection="1">
      <alignment horizontal="center" vertical="center"/>
    </xf>
    <xf numFmtId="3" fontId="17" fillId="2" borderId="2" xfId="0" applyNumberFormat="1" applyFont="1" applyFill="1" applyBorder="1" applyAlignment="1">
      <alignment horizontal="left" vertical="center"/>
    </xf>
    <xf numFmtId="164" fontId="3" fillId="2" borderId="2" xfId="5" applyNumberFormat="1" applyFont="1" applyFill="1" applyBorder="1" applyAlignment="1" applyProtection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6" fontId="3" fillId="2" borderId="0" xfId="0" applyNumberFormat="1" applyFont="1" applyFill="1"/>
    <xf numFmtId="3" fontId="11" fillId="0" borderId="2" xfId="5" applyNumberFormat="1" applyFont="1" applyFill="1" applyBorder="1" applyAlignment="1" applyProtection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166" fontId="11" fillId="2" borderId="0" xfId="0" applyNumberFormat="1" applyFont="1" applyFill="1" applyAlignment="1">
      <alignment horizontal="center" vertical="center"/>
    </xf>
    <xf numFmtId="3" fontId="11" fillId="2" borderId="2" xfId="5" applyNumberFormat="1" applyFont="1" applyFill="1" applyBorder="1" applyAlignment="1" applyProtection="1">
      <alignment horizontal="center" vertical="center"/>
    </xf>
    <xf numFmtId="3" fontId="11" fillId="2" borderId="2" xfId="5" applyNumberFormat="1" applyFont="1" applyFill="1" applyBorder="1" applyAlignment="1" applyProtection="1">
      <alignment horizontal="center" vertical="center" wrapText="1"/>
    </xf>
    <xf numFmtId="166" fontId="11" fillId="2" borderId="0" xfId="5" applyNumberFormat="1" applyFont="1" applyFill="1" applyAlignment="1" applyProtection="1">
      <alignment horizontal="center" vertical="center"/>
    </xf>
    <xf numFmtId="3" fontId="11" fillId="2" borderId="0" xfId="5" applyNumberFormat="1" applyFont="1" applyFill="1" applyAlignment="1" applyProtection="1">
      <alignment horizontal="right"/>
    </xf>
    <xf numFmtId="3" fontId="22" fillId="0" borderId="2" xfId="5" applyNumberFormat="1" applyFont="1" applyFill="1" applyBorder="1" applyAlignment="1" applyProtection="1">
      <alignment horizontal="left" vertical="center" wrapText="1"/>
    </xf>
    <xf numFmtId="3" fontId="22" fillId="2" borderId="2" xfId="5" applyNumberFormat="1" applyFont="1" applyFill="1" applyBorder="1" applyAlignment="1" applyProtection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166" fontId="22" fillId="2" borderId="0" xfId="5" applyNumberFormat="1" applyFont="1" applyFill="1" applyAlignment="1" applyProtection="1">
      <alignment horizontal="center" vertical="center"/>
    </xf>
    <xf numFmtId="4" fontId="22" fillId="2" borderId="0" xfId="0" applyNumberFormat="1" applyFont="1" applyFill="1" applyAlignment="1">
      <alignment vertical="center"/>
    </xf>
    <xf numFmtId="3" fontId="22" fillId="2" borderId="0" xfId="5" applyNumberFormat="1" applyFont="1" applyFill="1" applyAlignment="1" applyProtection="1">
      <alignment horizontal="right"/>
    </xf>
    <xf numFmtId="3" fontId="11" fillId="2" borderId="0" xfId="5" applyNumberFormat="1" applyFont="1" applyFill="1" applyAlignment="1" applyProtection="1">
      <alignment horizontal="left"/>
    </xf>
    <xf numFmtId="3" fontId="3" fillId="0" borderId="2" xfId="5" applyNumberFormat="1" applyFont="1" applyFill="1" applyBorder="1" applyAlignment="1" applyProtection="1">
      <alignment horizontal="right" vertical="center" wrapText="1"/>
    </xf>
    <xf numFmtId="3" fontId="3" fillId="0" borderId="2" xfId="5" applyNumberFormat="1" applyFont="1" applyFill="1" applyBorder="1" applyAlignment="1" applyProtection="1">
      <alignment horizontal="center" vertical="center"/>
    </xf>
    <xf numFmtId="3" fontId="3" fillId="0" borderId="5" xfId="5" applyNumberFormat="1" applyFont="1" applyFill="1" applyBorder="1" applyAlignment="1" applyProtection="1">
      <alignment horizontal="right" vertical="center" wrapText="1"/>
    </xf>
    <xf numFmtId="3" fontId="3" fillId="5" borderId="2" xfId="5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3" fontId="11" fillId="0" borderId="2" xfId="5" applyNumberFormat="1" applyFont="1" applyFill="1" applyBorder="1" applyAlignment="1" applyProtection="1">
      <alignment horizontal="center" vertical="center"/>
    </xf>
    <xf numFmtId="3" fontId="11" fillId="0" borderId="0" xfId="5" applyNumberFormat="1" applyFont="1" applyFill="1" applyAlignment="1" applyProtection="1">
      <alignment horizontal="left"/>
    </xf>
    <xf numFmtId="0" fontId="11" fillId="3" borderId="5" xfId="0" applyFont="1" applyFill="1" applyBorder="1" applyAlignment="1">
      <alignment horizontal="left" vertical="center" wrapText="1"/>
    </xf>
    <xf numFmtId="3" fontId="35" fillId="7" borderId="3" xfId="0" applyNumberFormat="1" applyFont="1" applyFill="1" applyBorder="1" applyAlignment="1">
      <alignment horizontal="center" vertical="center"/>
    </xf>
    <xf numFmtId="3" fontId="11" fillId="2" borderId="0" xfId="5" applyNumberFormat="1" applyFont="1" applyFill="1" applyAlignment="1" applyProtection="1"/>
    <xf numFmtId="3" fontId="35" fillId="0" borderId="3" xfId="0" applyNumberFormat="1" applyFont="1" applyFill="1" applyBorder="1" applyAlignment="1">
      <alignment vertical="center"/>
    </xf>
    <xf numFmtId="3" fontId="35" fillId="7" borderId="3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166" fontId="11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vertical="center" wrapText="1"/>
    </xf>
    <xf numFmtId="3" fontId="35" fillId="0" borderId="0" xfId="0" applyNumberFormat="1" applyFont="1" applyFill="1"/>
    <xf numFmtId="166" fontId="35" fillId="0" borderId="0" xfId="0" applyNumberFormat="1" applyFont="1" applyFill="1"/>
    <xf numFmtId="166" fontId="35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8" fillId="0" borderId="0" xfId="0" applyFont="1" applyFill="1" applyAlignment="1">
      <alignment vertical="center"/>
    </xf>
    <xf numFmtId="3" fontId="39" fillId="0" borderId="0" xfId="0" applyNumberFormat="1" applyFont="1" applyFill="1"/>
    <xf numFmtId="166" fontId="39" fillId="0" borderId="0" xfId="0" applyNumberFormat="1" applyFont="1" applyFill="1"/>
    <xf numFmtId="4" fontId="39" fillId="0" borderId="0" xfId="0" applyNumberFormat="1" applyFont="1" applyFill="1"/>
    <xf numFmtId="166" fontId="3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 vertical="center"/>
    </xf>
    <xf numFmtId="0" fontId="33" fillId="0" borderId="0" xfId="0" applyFont="1" applyFill="1" applyProtection="1">
      <protection hidden="1"/>
    </xf>
    <xf numFmtId="0" fontId="40" fillId="0" borderId="0" xfId="0" applyFont="1" applyFill="1"/>
    <xf numFmtId="0" fontId="33" fillId="0" borderId="0" xfId="0" applyFont="1" applyFill="1" applyAlignment="1" applyProtection="1">
      <alignment horizontal="center" vertical="center"/>
      <protection hidden="1"/>
    </xf>
    <xf numFmtId="0" fontId="33" fillId="0" borderId="0" xfId="0" applyFont="1" applyFill="1"/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3" fontId="39" fillId="2" borderId="0" xfId="0" applyNumberFormat="1" applyFont="1" applyFill="1"/>
    <xf numFmtId="166" fontId="39" fillId="2" borderId="0" xfId="0" applyNumberFormat="1" applyFont="1" applyFill="1"/>
    <xf numFmtId="166" fontId="39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3" fontId="22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20" fillId="0" borderId="6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45" fillId="0" borderId="0" xfId="0" applyFont="1" applyFill="1"/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center" vertical="center"/>
    </xf>
    <xf numFmtId="3" fontId="9" fillId="1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169" fontId="9" fillId="0" borderId="0" xfId="0" applyNumberFormat="1" applyFont="1" applyFill="1" applyAlignment="1">
      <alignment horizontal="left" vertical="center"/>
    </xf>
    <xf numFmtId="0" fontId="9" fillId="10" borderId="4" xfId="0" applyFont="1" applyFill="1" applyBorder="1" applyAlignment="1" applyProtection="1">
      <alignment horizontal="lef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3" fontId="9" fillId="10" borderId="2" xfId="5" applyNumberFormat="1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Fill="1" applyBorder="1" applyAlignment="1">
      <alignment horizontal="center" vertical="center"/>
    </xf>
    <xf numFmtId="0" fontId="9" fillId="0" borderId="2" xfId="5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3" fontId="9" fillId="0" borderId="8" xfId="5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9" fillId="0" borderId="7" xfId="5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46" fillId="11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horizontal="center" vertical="center"/>
    </xf>
    <xf numFmtId="3" fontId="9" fillId="10" borderId="7" xfId="0" applyNumberFormat="1" applyFont="1" applyFill="1" applyBorder="1" applyAlignment="1">
      <alignment horizontal="center" vertical="center"/>
    </xf>
    <xf numFmtId="3" fontId="20" fillId="10" borderId="2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0" fontId="47" fillId="11" borderId="0" xfId="0" applyFont="1" applyFill="1" applyAlignment="1">
      <alignment horizontal="left" vertical="center"/>
    </xf>
    <xf numFmtId="0" fontId="48" fillId="11" borderId="2" xfId="0" applyFont="1" applyFill="1" applyBorder="1" applyAlignment="1">
      <alignment vertical="center"/>
    </xf>
    <xf numFmtId="166" fontId="48" fillId="11" borderId="2" xfId="0" applyNumberFormat="1" applyFont="1" applyFill="1" applyBorder="1" applyAlignment="1">
      <alignment vertical="center"/>
    </xf>
    <xf numFmtId="0" fontId="46" fillId="11" borderId="0" xfId="0" applyFont="1" applyFill="1" applyAlignment="1">
      <alignment vertical="center"/>
    </xf>
    <xf numFmtId="170" fontId="46" fillId="11" borderId="2" xfId="0" applyNumberFormat="1" applyFont="1" applyFill="1" applyBorder="1" applyAlignment="1">
      <alignment horizontal="center" vertical="center"/>
    </xf>
    <xf numFmtId="170" fontId="49" fillId="11" borderId="2" xfId="0" applyNumberFormat="1" applyFont="1" applyFill="1" applyBorder="1" applyAlignment="1">
      <alignment horizontal="center" vertical="center"/>
    </xf>
    <xf numFmtId="170" fontId="47" fillId="11" borderId="2" xfId="0" applyNumberFormat="1" applyFont="1" applyFill="1" applyBorder="1" applyAlignment="1">
      <alignment horizontal="center" vertical="center"/>
    </xf>
    <xf numFmtId="166" fontId="46" fillId="11" borderId="0" xfId="0" applyNumberFormat="1" applyFont="1" applyFill="1" applyAlignment="1">
      <alignment horizontal="center" vertical="center"/>
    </xf>
    <xf numFmtId="0" fontId="46" fillId="12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11" borderId="0" xfId="0" applyFont="1" applyFill="1" applyAlignment="1">
      <alignment horizontal="left" vertical="center"/>
    </xf>
    <xf numFmtId="0" fontId="40" fillId="11" borderId="2" xfId="0" applyFont="1" applyFill="1" applyBorder="1"/>
    <xf numFmtId="166" fontId="40" fillId="11" borderId="2" xfId="0" applyNumberFormat="1" applyFont="1" applyFill="1" applyBorder="1"/>
    <xf numFmtId="0" fontId="9" fillId="11" borderId="0" xfId="0" applyFont="1" applyFill="1"/>
    <xf numFmtId="170" fontId="9" fillId="11" borderId="2" xfId="0" applyNumberFormat="1" applyFont="1" applyFill="1" applyBorder="1" applyAlignment="1">
      <alignment horizontal="center" vertical="center"/>
    </xf>
    <xf numFmtId="170" fontId="20" fillId="11" borderId="2" xfId="0" applyNumberFormat="1" applyFont="1" applyFill="1" applyBorder="1" applyAlignment="1">
      <alignment horizontal="center" vertical="center"/>
    </xf>
    <xf numFmtId="166" fontId="9" fillId="11" borderId="0" xfId="0" applyNumberFormat="1" applyFont="1" applyFill="1" applyAlignment="1">
      <alignment horizontal="center" vertical="center"/>
    </xf>
    <xf numFmtId="0" fontId="9" fillId="12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20" fillId="0" borderId="10" xfId="5" applyNumberFormat="1" applyFont="1" applyFill="1" applyBorder="1" applyAlignment="1" applyProtection="1">
      <alignment horizontal="center" vertical="center"/>
      <protection locked="0"/>
    </xf>
    <xf numFmtId="4" fontId="9" fillId="0" borderId="3" xfId="5" applyNumberFormat="1" applyFont="1" applyFill="1" applyBorder="1" applyAlignment="1" applyProtection="1">
      <alignment horizontal="center" vertical="center"/>
      <protection locked="0"/>
    </xf>
    <xf numFmtId="3" fontId="9" fillId="0" borderId="3" xfId="5" applyNumberFormat="1" applyFont="1" applyFill="1" applyBorder="1" applyAlignment="1" applyProtection="1">
      <alignment horizontal="center" vertical="center"/>
      <protection locked="0"/>
    </xf>
    <xf numFmtId="3" fontId="20" fillId="0" borderId="3" xfId="5" applyNumberFormat="1" applyFont="1" applyFill="1" applyBorder="1" applyAlignment="1" applyProtection="1">
      <alignment horizontal="center" vertical="center"/>
      <protection locked="0"/>
    </xf>
    <xf numFmtId="4" fontId="9" fillId="0" borderId="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0" fontId="20" fillId="0" borderId="2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0" fillId="0" borderId="3" xfId="0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40" fillId="0" borderId="2" xfId="0" applyFont="1" applyFill="1" applyBorder="1" applyAlignment="1">
      <alignment vertical="center"/>
    </xf>
    <xf numFmtId="170" fontId="9" fillId="0" borderId="2" xfId="0" applyNumberFormat="1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0" borderId="3" xfId="5" applyFont="1" applyFill="1" applyBorder="1" applyAlignment="1" applyProtection="1">
      <alignment horizontal="left" vertical="center" wrapText="1"/>
      <protection locked="0"/>
    </xf>
    <xf numFmtId="3" fontId="20" fillId="0" borderId="5" xfId="0" applyNumberFormat="1" applyFont="1" applyFill="1" applyBorder="1" applyAlignment="1">
      <alignment horizontal="center" vertical="center" wrapText="1"/>
    </xf>
    <xf numFmtId="0" fontId="40" fillId="11" borderId="2" xfId="0" applyFont="1" applyFill="1" applyBorder="1" applyAlignment="1">
      <alignment vertical="center"/>
    </xf>
    <xf numFmtId="170" fontId="40" fillId="11" borderId="2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vertical="center"/>
    </xf>
    <xf numFmtId="0" fontId="9" fillId="11" borderId="0" xfId="0" applyFont="1" applyFill="1" applyAlignment="1">
      <alignment horizontal="left" vertical="center" wrapText="1"/>
    </xf>
    <xf numFmtId="0" fontId="9" fillId="12" borderId="0" xfId="0" applyFont="1" applyFill="1" applyAlignment="1">
      <alignment vertical="center"/>
    </xf>
    <xf numFmtId="0" fontId="20" fillId="0" borderId="5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9" fillId="0" borderId="3" xfId="0" applyFont="1" applyFill="1" applyBorder="1"/>
    <xf numFmtId="0" fontId="9" fillId="0" borderId="2" xfId="0" applyFont="1" applyFill="1" applyBorder="1"/>
    <xf numFmtId="170" fontId="9" fillId="0" borderId="2" xfId="0" applyNumberFormat="1" applyFont="1" applyFill="1" applyBorder="1"/>
    <xf numFmtId="0" fontId="9" fillId="2" borderId="0" xfId="0" applyFont="1" applyFill="1"/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/>
    <xf numFmtId="3" fontId="20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53" fillId="0" borderId="0" xfId="0" applyFont="1" applyFill="1"/>
    <xf numFmtId="0" fontId="1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/>
    <xf numFmtId="0" fontId="52" fillId="0" borderId="0" xfId="0" applyFont="1" applyFill="1" applyAlignment="1">
      <alignment horizontal="left" vertical="center"/>
    </xf>
    <xf numFmtId="0" fontId="52" fillId="0" borderId="0" xfId="0" applyFont="1" applyFill="1"/>
    <xf numFmtId="3" fontId="52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center" vertical="center"/>
    </xf>
    <xf numFmtId="3" fontId="51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2" xfId="2" applyFont="1" applyFill="1" applyBorder="1" applyAlignment="1" applyProtection="1">
      <alignment horizontal="left" wrapText="1"/>
    </xf>
    <xf numFmtId="3" fontId="15" fillId="0" borderId="2" xfId="0" applyNumberFormat="1" applyFont="1" applyFill="1" applyBorder="1" applyAlignment="1">
      <alignment horizontal="center" vertical="center"/>
    </xf>
    <xf numFmtId="164" fontId="35" fillId="0" borderId="3" xfId="0" applyNumberFormat="1" applyFont="1" applyBorder="1" applyAlignment="1">
      <alignment horizontal="center" vertical="center"/>
    </xf>
    <xf numFmtId="0" fontId="15" fillId="0" borderId="2" xfId="2" applyFont="1" applyFill="1" applyBorder="1" applyAlignment="1" applyProtection="1">
      <alignment horizontal="left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164" fontId="35" fillId="2" borderId="3" xfId="0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164" fontId="55" fillId="2" borderId="3" xfId="0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 applyProtection="1">
      <alignment horizontal="left" vertical="top" wrapText="1"/>
    </xf>
    <xf numFmtId="0" fontId="15" fillId="0" borderId="2" xfId="2" applyFont="1" applyFill="1" applyBorder="1" applyAlignment="1" applyProtection="1">
      <alignment horizontal="right" vertical="top" wrapText="1"/>
    </xf>
    <xf numFmtId="164" fontId="56" fillId="2" borderId="3" xfId="0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 applyProtection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57" fillId="0" borderId="2" xfId="2" applyFont="1" applyFill="1" applyBorder="1" applyAlignment="1" applyProtection="1">
      <alignment horizontal="left"/>
    </xf>
    <xf numFmtId="3" fontId="57" fillId="0" borderId="2" xfId="0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 applyProtection="1">
      <alignment horizontal="right" wrapText="1"/>
    </xf>
    <xf numFmtId="0" fontId="58" fillId="0" borderId="2" xfId="0" applyFont="1" applyFill="1" applyBorder="1" applyAlignment="1">
      <alignment horizontal="left" vertical="center" wrapText="1"/>
    </xf>
    <xf numFmtId="164" fontId="16" fillId="11" borderId="3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left" vertical="center"/>
    </xf>
    <xf numFmtId="3" fontId="56" fillId="0" borderId="2" xfId="0" applyNumberFormat="1" applyFont="1" applyFill="1" applyBorder="1" applyAlignment="1">
      <alignment horizontal="center" vertical="center"/>
    </xf>
    <xf numFmtId="164" fontId="35" fillId="10" borderId="3" xfId="0" applyNumberFormat="1" applyFont="1" applyFill="1" applyBorder="1" applyAlignment="1">
      <alignment horizontal="center" vertical="center"/>
    </xf>
    <xf numFmtId="3" fontId="35" fillId="0" borderId="3" xfId="0" applyNumberFormat="1" applyFont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164" fontId="60" fillId="0" borderId="3" xfId="0" applyNumberFormat="1" applyFont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164" fontId="0" fillId="0" borderId="0" xfId="0" applyNumberFormat="1"/>
    <xf numFmtId="0" fontId="9" fillId="0" borderId="0" xfId="0" applyFont="1" applyAlignment="1">
      <alignment horizontal="center" vertical="center"/>
    </xf>
    <xf numFmtId="0" fontId="20" fillId="0" borderId="0" xfId="0" applyFont="1" applyFill="1"/>
    <xf numFmtId="3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wrapText="1"/>
    </xf>
    <xf numFmtId="3" fontId="11" fillId="0" borderId="0" xfId="2" applyNumberFormat="1" applyFont="1" applyFill="1" applyBorder="1" applyAlignment="1" applyProtection="1"/>
    <xf numFmtId="3" fontId="19" fillId="0" borderId="0" xfId="0" applyNumberFormat="1" applyFont="1" applyFill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5" fillId="2" borderId="0" xfId="0" applyFont="1" applyFill="1" applyAlignment="1">
      <alignment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02" fillId="2" borderId="0" xfId="0" applyFont="1" applyFill="1"/>
    <xf numFmtId="0" fontId="15" fillId="2" borderId="0" xfId="0" applyFont="1" applyFill="1"/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53" fillId="0" borderId="0" xfId="0" applyFont="1" applyFill="1" applyAlignment="1"/>
    <xf numFmtId="4" fontId="53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4" fontId="53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3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3" fontId="53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/>
    <xf numFmtId="164" fontId="11" fillId="2" borderId="0" xfId="0" applyNumberFormat="1" applyFont="1" applyFill="1" applyAlignment="1">
      <alignment horizontal="center" vertical="center"/>
    </xf>
    <xf numFmtId="0" fontId="103" fillId="2" borderId="0" xfId="0" applyFont="1" applyFill="1" applyAlignment="1">
      <alignment horizontal="center" vertical="center"/>
    </xf>
    <xf numFmtId="0" fontId="103" fillId="2" borderId="0" xfId="0" applyFont="1" applyFill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0" fontId="11" fillId="2" borderId="2" xfId="0" applyNumberFormat="1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0" fontId="22" fillId="47" borderId="3" xfId="0" applyFont="1" applyFill="1" applyBorder="1"/>
    <xf numFmtId="0" fontId="22" fillId="47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/>
    <xf numFmtId="0" fontId="104" fillId="0" borderId="3" xfId="0" applyFont="1" applyFill="1" applyBorder="1" applyAlignment="1"/>
    <xf numFmtId="0" fontId="22" fillId="0" borderId="3" xfId="0" applyFont="1" applyFill="1" applyBorder="1" applyAlignment="1">
      <alignment vertical="top" wrapText="1"/>
    </xf>
    <xf numFmtId="0" fontId="24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/>
    </xf>
    <xf numFmtId="164" fontId="22" fillId="0" borderId="3" xfId="0" applyNumberFormat="1" applyFont="1" applyFill="1" applyBorder="1"/>
    <xf numFmtId="3" fontId="24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/>
    <xf numFmtId="164" fontId="11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left" vertical="center"/>
    </xf>
    <xf numFmtId="3" fontId="27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0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/>
    </xf>
    <xf numFmtId="0" fontId="10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21" fillId="2" borderId="0" xfId="0" applyFont="1" applyFill="1"/>
    <xf numFmtId="3" fontId="21" fillId="2" borderId="2" xfId="0" applyNumberFormat="1" applyFont="1" applyFill="1" applyBorder="1" applyAlignment="1">
      <alignment horizontal="center" vertical="center"/>
    </xf>
    <xf numFmtId="167" fontId="8" fillId="2" borderId="2" xfId="1" applyNumberFormat="1" applyFont="1" applyFill="1" applyBorder="1" applyAlignment="1">
      <alignment horizontal="center" vertical="center"/>
    </xf>
    <xf numFmtId="166" fontId="21" fillId="2" borderId="0" xfId="0" applyNumberFormat="1" applyFont="1" applyFill="1"/>
    <xf numFmtId="3" fontId="3" fillId="0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/>
    <xf numFmtId="0" fontId="11" fillId="0" borderId="3" xfId="0" applyFont="1" applyFill="1" applyBorder="1" applyAlignment="1">
      <alignment wrapText="1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3" fontId="9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 applyProtection="1"/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3" fontId="56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vertical="center"/>
    </xf>
    <xf numFmtId="3" fontId="11" fillId="2" borderId="2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center" vertical="center"/>
    </xf>
    <xf numFmtId="3" fontId="22" fillId="47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vertical="top" wrapText="1"/>
    </xf>
    <xf numFmtId="0" fontId="24" fillId="0" borderId="3" xfId="0" applyFont="1" applyFill="1" applyBorder="1" applyAlignment="1">
      <alignment vertical="center" wrapText="1"/>
    </xf>
    <xf numFmtId="0" fontId="11" fillId="0" borderId="0" xfId="0" applyFont="1"/>
    <xf numFmtId="0" fontId="11" fillId="0" borderId="3" xfId="0" applyFont="1" applyBorder="1"/>
    <xf numFmtId="0" fontId="11" fillId="0" borderId="3" xfId="0" applyFont="1" applyFill="1" applyBorder="1" applyAlignment="1"/>
    <xf numFmtId="3" fontId="11" fillId="0" borderId="3" xfId="0" applyNumberFormat="1" applyFont="1" applyBorder="1"/>
    <xf numFmtId="0" fontId="3" fillId="0" borderId="3" xfId="0" applyFont="1" applyBorder="1"/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11" fillId="0" borderId="28" xfId="0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164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11" fillId="0" borderId="3" xfId="5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5" applyFont="1" applyFill="1" applyBorder="1" applyAlignment="1" applyProtection="1">
      <alignment horizontal="left" vertical="center" wrapText="1"/>
      <protection locked="0"/>
    </xf>
    <xf numFmtId="3" fontId="11" fillId="0" borderId="3" xfId="5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7" xfId="5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>
      <alignment horizontal="center" vertical="center" wrapText="1"/>
    </xf>
    <xf numFmtId="3" fontId="11" fillId="1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1" fillId="0" borderId="2" xfId="2" applyFont="1" applyFill="1" applyBorder="1" applyAlignment="1" applyProtection="1">
      <alignment horizontal="left" wrapText="1"/>
    </xf>
    <xf numFmtId="0" fontId="11" fillId="0" borderId="2" xfId="2" applyFont="1" applyFill="1" applyBorder="1" applyAlignment="1" applyProtection="1">
      <alignment horizontal="left"/>
    </xf>
    <xf numFmtId="0" fontId="1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2" applyFont="1" applyFill="1" applyBorder="1" applyAlignment="1" applyProtection="1">
      <alignment horizontal="left" vertical="top" wrapText="1"/>
    </xf>
    <xf numFmtId="0" fontId="11" fillId="0" borderId="2" xfId="2" applyFont="1" applyFill="1" applyBorder="1" applyAlignment="1" applyProtection="1">
      <alignment horizontal="right" vertical="top" wrapText="1"/>
    </xf>
    <xf numFmtId="0" fontId="11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 applyProtection="1">
      <alignment horizontal="left"/>
    </xf>
    <xf numFmtId="0" fontId="11" fillId="0" borderId="2" xfId="2" applyFont="1" applyFill="1" applyBorder="1" applyAlignment="1" applyProtection="1">
      <alignment horizontal="right" wrapText="1"/>
    </xf>
    <xf numFmtId="0" fontId="11" fillId="0" borderId="3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3" xfId="0" applyBorder="1"/>
    <xf numFmtId="0" fontId="0" fillId="0" borderId="3" xfId="0" applyBorder="1" applyAlignment="1">
      <alignment wrapText="1"/>
    </xf>
    <xf numFmtId="0" fontId="107" fillId="0" borderId="0" xfId="0" applyFont="1"/>
    <xf numFmtId="0" fontId="0" fillId="0" borderId="3" xfId="0" applyFont="1" applyBorder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7" fillId="0" borderId="0" xfId="0" applyFont="1" applyAlignment="1">
      <alignment wrapText="1"/>
    </xf>
    <xf numFmtId="0" fontId="0" fillId="0" borderId="0" xfId="0" applyBorder="1"/>
    <xf numFmtId="165" fontId="3" fillId="0" borderId="3" xfId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2" fontId="70" fillId="0" borderId="0" xfId="0" applyNumberFormat="1" applyFont="1" applyBorder="1" applyAlignment="1"/>
    <xf numFmtId="0" fontId="70" fillId="0" borderId="0" xfId="0" applyFont="1" applyBorder="1" applyAlignment="1"/>
    <xf numFmtId="2" fontId="70" fillId="0" borderId="0" xfId="0" applyNumberFormat="1" applyFont="1" applyBorder="1" applyAlignment="1">
      <alignment vertical="center" wrapText="1"/>
    </xf>
    <xf numFmtId="3" fontId="70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vertical="center" wrapText="1"/>
    </xf>
    <xf numFmtId="2" fontId="70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Font="1" applyBorder="1"/>
    <xf numFmtId="165" fontId="11" fillId="2" borderId="3" xfId="1" applyFont="1" applyFill="1" applyBorder="1" applyAlignment="1">
      <alignment horizontal="center" vertical="center"/>
    </xf>
    <xf numFmtId="165" fontId="0" fillId="0" borderId="0" xfId="1" applyFont="1"/>
    <xf numFmtId="4" fontId="0" fillId="0" borderId="0" xfId="1" applyNumberFormat="1" applyFont="1"/>
    <xf numFmtId="183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308" applyFont="1" applyFill="1" applyBorder="1" applyAlignment="1" applyProtection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" xfId="308" applyFont="1" applyFill="1" applyBorder="1" applyAlignment="1" applyProtection="1">
      <alignment horizontal="left" vertical="center" wrapText="1"/>
    </xf>
    <xf numFmtId="0" fontId="15" fillId="2" borderId="32" xfId="308" applyFont="1" applyFill="1" applyBorder="1" applyAlignment="1" applyProtection="1">
      <alignment horizontal="left" vertical="center" wrapText="1"/>
    </xf>
    <xf numFmtId="0" fontId="15" fillId="0" borderId="32" xfId="308" applyFont="1" applyFill="1" applyBorder="1" applyAlignment="1" applyProtection="1">
      <alignment horizontal="left" vertical="center" wrapText="1"/>
    </xf>
    <xf numFmtId="183" fontId="15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2" xfId="0" applyFont="1" applyFill="1" applyBorder="1" applyAlignment="1">
      <alignment horizontal="left" vertical="center" wrapText="1"/>
    </xf>
    <xf numFmtId="0" fontId="15" fillId="0" borderId="2" xfId="308" applyFont="1" applyFill="1" applyBorder="1" applyAlignment="1" applyProtection="1">
      <alignment horizontal="left" vertical="center" wrapText="1"/>
    </xf>
    <xf numFmtId="0" fontId="15" fillId="2" borderId="2" xfId="308" applyFont="1" applyFill="1" applyBorder="1" applyAlignment="1" applyProtection="1">
      <alignment horizontal="left" vertical="center" wrapText="1"/>
    </xf>
    <xf numFmtId="183" fontId="1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3" xfId="0" applyFont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15" fillId="0" borderId="3" xfId="0" applyNumberFormat="1" applyFont="1" applyBorder="1" applyAlignment="1">
      <alignment horizontal="left" vertical="top" wrapText="1"/>
    </xf>
    <xf numFmtId="0" fontId="15" fillId="0" borderId="3" xfId="0" applyNumberFormat="1" applyFont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/>
    </xf>
    <xf numFmtId="0" fontId="15" fillId="0" borderId="32" xfId="0" applyNumberFormat="1" applyFont="1" applyBorder="1" applyAlignment="1">
      <alignment horizontal="left" vertical="top" wrapText="1"/>
    </xf>
    <xf numFmtId="0" fontId="35" fillId="0" borderId="32" xfId="0" applyFont="1" applyFill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vertical="top" wrapText="1"/>
    </xf>
    <xf numFmtId="0" fontId="56" fillId="0" borderId="3" xfId="308" applyFont="1" applyFill="1" applyBorder="1" applyAlignment="1" applyProtection="1">
      <alignment horizontal="left" vertical="center" wrapText="1"/>
    </xf>
    <xf numFmtId="0" fontId="15" fillId="0" borderId="3" xfId="308" applyFont="1" applyFill="1" applyBorder="1" applyAlignment="1" applyProtection="1">
      <alignment horizontal="left" vertical="top" wrapText="1"/>
    </xf>
    <xf numFmtId="0" fontId="108" fillId="47" borderId="3" xfId="0" applyNumberFormat="1" applyFont="1" applyFill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9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67" fontId="11" fillId="0" borderId="2" xfId="1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wrapText="1"/>
    </xf>
    <xf numFmtId="0" fontId="11" fillId="2" borderId="2" xfId="0" applyFont="1" applyFill="1" applyBorder="1" applyAlignment="1" applyProtection="1">
      <alignment horizontal="center" vertical="top"/>
      <protection hidden="1"/>
    </xf>
    <xf numFmtId="0" fontId="11" fillId="2" borderId="2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0" applyFont="1"/>
    <xf numFmtId="4" fontId="15" fillId="0" borderId="2" xfId="1" applyNumberFormat="1" applyFont="1" applyBorder="1" applyAlignment="1">
      <alignment horizontal="center" vertical="center" wrapText="1"/>
    </xf>
    <xf numFmtId="4" fontId="56" fillId="0" borderId="2" xfId="1" applyNumberFormat="1" applyFont="1" applyBorder="1" applyAlignment="1">
      <alignment horizontal="center" vertical="center" wrapText="1"/>
    </xf>
    <xf numFmtId="0" fontId="109" fillId="0" borderId="3" xfId="0" applyFont="1" applyBorder="1" applyAlignment="1">
      <alignment horizontal="center" vertical="top"/>
    </xf>
    <xf numFmtId="0" fontId="22" fillId="10" borderId="3" xfId="308" applyFont="1" applyFill="1" applyBorder="1" applyAlignment="1" applyProtection="1">
      <alignment horizontal="left" vertical="center" wrapText="1"/>
    </xf>
    <xf numFmtId="0" fontId="11" fillId="10" borderId="3" xfId="308" applyFont="1" applyFill="1" applyBorder="1" applyAlignment="1" applyProtection="1">
      <alignment horizontal="left" vertical="center" wrapText="1"/>
    </xf>
    <xf numFmtId="0" fontId="11" fillId="10" borderId="3" xfId="308" applyFont="1" applyFill="1" applyBorder="1" applyAlignment="1" applyProtection="1">
      <alignment horizontal="left" vertical="top" wrapText="1"/>
    </xf>
    <xf numFmtId="0" fontId="11" fillId="10" borderId="2" xfId="0" applyFont="1" applyFill="1" applyBorder="1" applyAlignment="1">
      <alignment horizontal="center" vertical="center" wrapText="1"/>
    </xf>
    <xf numFmtId="0" fontId="109" fillId="10" borderId="3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3" fontId="11" fillId="10" borderId="2" xfId="0" applyNumberFormat="1" applyFont="1" applyFill="1" applyBorder="1" applyAlignment="1">
      <alignment horizontal="center" vertical="center" wrapText="1"/>
    </xf>
    <xf numFmtId="165" fontId="11" fillId="10" borderId="2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11" fillId="0" borderId="3" xfId="1" applyFont="1" applyBorder="1" applyAlignment="1">
      <alignment horizontal="center" vertical="center" wrapText="1"/>
    </xf>
    <xf numFmtId="165" fontId="15" fillId="0" borderId="3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" fontId="2" fillId="0" borderId="0" xfId="1" applyNumberFormat="1" applyFont="1"/>
    <xf numFmtId="0" fontId="4" fillId="0" borderId="3" xfId="0" applyFont="1" applyBorder="1"/>
    <xf numFmtId="4" fontId="4" fillId="0" borderId="3" xfId="1" applyNumberFormat="1" applyFont="1" applyBorder="1"/>
    <xf numFmtId="4" fontId="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14" fillId="0" borderId="0" xfId="0" applyNumberFormat="1" applyFont="1"/>
    <xf numFmtId="0" fontId="2" fillId="0" borderId="3" xfId="0" applyFont="1" applyBorder="1" applyAlignment="1"/>
    <xf numFmtId="0" fontId="20" fillId="0" borderId="0" xfId="0" applyFont="1"/>
    <xf numFmtId="165" fontId="4" fillId="0" borderId="3" xfId="1" applyFont="1" applyBorder="1" applyAlignment="1">
      <alignment horizontal="center" vertical="center" wrapText="1"/>
    </xf>
    <xf numFmtId="0" fontId="2" fillId="2" borderId="3" xfId="0" applyFont="1" applyFill="1" applyBorder="1"/>
    <xf numFmtId="3" fontId="2" fillId="0" borderId="3" xfId="0" applyNumberFormat="1" applyFont="1" applyBorder="1" applyAlignment="1">
      <alignment horizontal="center" vertical="center" wrapText="1"/>
    </xf>
    <xf numFmtId="165" fontId="2" fillId="2" borderId="3" xfId="1" applyFont="1" applyFill="1" applyBorder="1" applyAlignment="1">
      <alignment horizontal="center" vertical="center"/>
    </xf>
    <xf numFmtId="165" fontId="2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1" applyNumberFormat="1" applyFont="1" applyBorder="1"/>
    <xf numFmtId="0" fontId="2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65" fontId="2" fillId="0" borderId="3" xfId="1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5" fontId="2" fillId="0" borderId="3" xfId="1" applyFont="1" applyBorder="1" applyAlignment="1">
      <alignment vertical="center"/>
    </xf>
    <xf numFmtId="165" fontId="8" fillId="0" borderId="0" xfId="1" applyFont="1" applyBorder="1"/>
    <xf numFmtId="2" fontId="2" fillId="0" borderId="3" xfId="0" applyNumberFormat="1" applyFont="1" applyBorder="1"/>
    <xf numFmtId="165" fontId="4" fillId="0" borderId="3" xfId="1" applyFont="1" applyBorder="1"/>
    <xf numFmtId="0" fontId="15" fillId="0" borderId="3" xfId="0" applyFont="1" applyBorder="1"/>
    <xf numFmtId="0" fontId="21" fillId="0" borderId="3" xfId="0" applyFont="1" applyBorder="1"/>
    <xf numFmtId="0" fontId="14" fillId="0" borderId="3" xfId="0" applyFont="1" applyBorder="1"/>
    <xf numFmtId="165" fontId="14" fillId="0" borderId="3" xfId="1" applyFont="1" applyBorder="1"/>
    <xf numFmtId="165" fontId="14" fillId="0" borderId="3" xfId="1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20" fillId="0" borderId="0" xfId="0" applyFont="1" applyAlignment="1">
      <alignment wrapText="1"/>
    </xf>
    <xf numFmtId="0" fontId="2" fillId="0" borderId="3" xfId="0" applyNumberFormat="1" applyFont="1" applyBorder="1"/>
    <xf numFmtId="0" fontId="12" fillId="0" borderId="3" xfId="0" applyFont="1" applyBorder="1" applyAlignment="1">
      <alignment wrapText="1"/>
    </xf>
    <xf numFmtId="0" fontId="2" fillId="0" borderId="7" xfId="5" applyFont="1" applyFill="1" applyBorder="1" applyAlignment="1" applyProtection="1">
      <alignment horizontal="left" vertical="center" wrapText="1"/>
      <protection locked="0"/>
    </xf>
    <xf numFmtId="3" fontId="2" fillId="0" borderId="7" xfId="5" applyNumberFormat="1" applyFont="1" applyFill="1" applyBorder="1" applyAlignment="1" applyProtection="1">
      <alignment horizontal="center" vertical="center"/>
      <protection locked="0"/>
    </xf>
    <xf numFmtId="165" fontId="2" fillId="0" borderId="7" xfId="1" applyFont="1" applyFill="1" applyBorder="1" applyAlignment="1">
      <alignment horizontal="center" vertical="center" wrapText="1"/>
    </xf>
    <xf numFmtId="165" fontId="2" fillId="0" borderId="10" xfId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165" fontId="2" fillId="0" borderId="3" xfId="1" applyFont="1" applyFill="1" applyBorder="1" applyAlignment="1">
      <alignment horizontal="center" vertical="center" wrapText="1"/>
    </xf>
    <xf numFmtId="3" fontId="110" fillId="0" borderId="7" xfId="0" applyNumberFormat="1" applyFont="1" applyFill="1" applyBorder="1" applyAlignment="1">
      <alignment horizontal="center" vertical="center"/>
    </xf>
    <xf numFmtId="165" fontId="2" fillId="1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165" fontId="4" fillId="0" borderId="3" xfId="1" applyFont="1" applyBorder="1" applyAlignment="1">
      <alignment vertical="center"/>
    </xf>
    <xf numFmtId="165" fontId="4" fillId="0" borderId="29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165" fontId="2" fillId="0" borderId="30" xfId="1" applyFont="1" applyBorder="1" applyAlignment="1">
      <alignment vertical="center"/>
    </xf>
    <xf numFmtId="165" fontId="4" fillId="0" borderId="0" xfId="0" applyNumberFormat="1" applyFont="1"/>
    <xf numFmtId="4" fontId="4" fillId="0" borderId="0" xfId="0" applyNumberFormat="1" applyFont="1"/>
    <xf numFmtId="0" fontId="14" fillId="0" borderId="3" xfId="0" applyFont="1" applyBorder="1" applyAlignment="1">
      <alignment wrapText="1"/>
    </xf>
    <xf numFmtId="4" fontId="4" fillId="0" borderId="3" xfId="1" applyNumberFormat="1" applyFont="1" applyBorder="1" applyAlignment="1">
      <alignment horizontal="right"/>
    </xf>
    <xf numFmtId="0" fontId="20" fillId="0" borderId="3" xfId="0" applyFont="1" applyBorder="1" applyAlignment="1">
      <alignment wrapText="1"/>
    </xf>
    <xf numFmtId="0" fontId="2" fillId="0" borderId="3" xfId="0" applyFont="1" applyFill="1" applyBorder="1" applyAlignment="1"/>
    <xf numFmtId="0" fontId="2" fillId="0" borderId="0" xfId="0" applyFont="1" applyFill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/>
    <xf numFmtId="0" fontId="12" fillId="0" borderId="0" xfId="0" applyFont="1" applyAlignment="1">
      <alignment wrapText="1"/>
    </xf>
    <xf numFmtId="0" fontId="15" fillId="0" borderId="0" xfId="0" applyFont="1"/>
    <xf numFmtId="165" fontId="15" fillId="0" borderId="0" xfId="1" applyFont="1"/>
    <xf numFmtId="165" fontId="15" fillId="0" borderId="3" xfId="1" applyFont="1" applyBorder="1"/>
    <xf numFmtId="0" fontId="12" fillId="0" borderId="28" xfId="0" applyFont="1" applyBorder="1" applyAlignment="1">
      <alignment wrapText="1"/>
    </xf>
    <xf numFmtId="0" fontId="2" fillId="0" borderId="28" xfId="0" applyFont="1" applyBorder="1"/>
    <xf numFmtId="165" fontId="3" fillId="0" borderId="0" xfId="1" applyFont="1"/>
    <xf numFmtId="0" fontId="26" fillId="10" borderId="3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 applyProtection="1">
      <alignment horizontal="left" vertical="center" wrapText="1"/>
      <protection locked="0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65" fontId="2" fillId="0" borderId="4" xfId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" fillId="10" borderId="2" xfId="0" applyFont="1" applyFill="1" applyBorder="1" applyAlignment="1">
      <alignment horizontal="center" vertical="center"/>
    </xf>
    <xf numFmtId="3" fontId="2" fillId="10" borderId="2" xfId="5" applyNumberFormat="1" applyFont="1" applyFill="1" applyBorder="1" applyAlignment="1" applyProtection="1">
      <alignment horizontal="center" vertical="center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3" fontId="2" fillId="10" borderId="2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2" fillId="10" borderId="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165" fontId="2" fillId="0" borderId="28" xfId="1" applyFont="1" applyBorder="1" applyAlignment="1">
      <alignment horizontal="center"/>
    </xf>
    <xf numFmtId="165" fontId="4" fillId="0" borderId="10" xfId="1" applyFont="1" applyBorder="1" applyAlignment="1">
      <alignment horizontal="center" vertical="center" wrapText="1"/>
    </xf>
    <xf numFmtId="165" fontId="4" fillId="0" borderId="10" xfId="1" applyFont="1" applyBorder="1" applyAlignment="1">
      <alignment horizontal="right" vertical="center" wrapText="1"/>
    </xf>
    <xf numFmtId="0" fontId="2" fillId="10" borderId="3" xfId="0" applyFont="1" applyFill="1" applyBorder="1" applyAlignment="1" applyProtection="1">
      <alignment horizontal="left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Alignment="1">
      <alignment horizontal="right" wrapText="1"/>
    </xf>
    <xf numFmtId="165" fontId="4" fillId="0" borderId="3" xfId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3" fontId="2" fillId="0" borderId="7" xfId="0" applyNumberFormat="1" applyFont="1" applyFill="1" applyBorder="1" applyAlignment="1" applyProtection="1">
      <alignment horizontal="justify" vertical="center"/>
      <protection hidden="1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Font="1" applyFill="1" applyBorder="1" applyAlignment="1">
      <alignment horizontal="right" vertical="center"/>
    </xf>
    <xf numFmtId="165" fontId="2" fillId="0" borderId="3" xfId="1" applyFont="1" applyBorder="1" applyAlignment="1">
      <alignment horizontal="right" vertical="center" wrapText="1"/>
    </xf>
    <xf numFmtId="3" fontId="2" fillId="0" borderId="7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3" xfId="1" applyFont="1" applyFill="1" applyBorder="1" applyAlignment="1">
      <alignment horizontal="right" vertical="center" wrapText="1"/>
    </xf>
    <xf numFmtId="165" fontId="4" fillId="0" borderId="3" xfId="1" applyFont="1" applyFill="1" applyBorder="1" applyAlignment="1">
      <alignment horizontal="right" vertical="center" wrapText="1"/>
    </xf>
    <xf numFmtId="165" fontId="4" fillId="0" borderId="29" xfId="1" applyFont="1" applyBorder="1" applyAlignment="1"/>
    <xf numFmtId="3" fontId="110" fillId="0" borderId="39" xfId="0" applyNumberFormat="1" applyFont="1" applyFill="1" applyBorder="1" applyAlignment="1">
      <alignment horizontal="center" vertical="center"/>
    </xf>
    <xf numFmtId="3" fontId="2" fillId="0" borderId="3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165" fontId="4" fillId="0" borderId="3" xfId="0" applyNumberFormat="1" applyFont="1" applyBorder="1" applyAlignment="1">
      <alignment horizontal="right"/>
    </xf>
    <xf numFmtId="2" fontId="2" fillId="0" borderId="0" xfId="0" applyNumberFormat="1" applyFont="1"/>
    <xf numFmtId="165" fontId="2" fillId="0" borderId="2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5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/>
    </xf>
    <xf numFmtId="3" fontId="23" fillId="2" borderId="2" xfId="5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2" fillId="0" borderId="3" xfId="0" applyFont="1" applyBorder="1"/>
    <xf numFmtId="0" fontId="2" fillId="10" borderId="3" xfId="0" applyFont="1" applyFill="1" applyBorder="1" applyAlignment="1">
      <alignment horizontal="center" vertical="center"/>
    </xf>
    <xf numFmtId="0" fontId="2" fillId="10" borderId="3" xfId="0" applyFont="1" applyFill="1" applyBorder="1"/>
    <xf numFmtId="0" fontId="2" fillId="10" borderId="3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/>
    </xf>
    <xf numFmtId="165" fontId="2" fillId="10" borderId="3" xfId="1" applyFont="1" applyFill="1" applyBorder="1" applyAlignment="1">
      <alignment horizontal="center"/>
    </xf>
    <xf numFmtId="2" fontId="4" fillId="0" borderId="3" xfId="0" applyNumberFormat="1" applyFont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2" fillId="10" borderId="3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5" xfId="5" applyNumberFormat="1" applyFont="1" applyFill="1" applyBorder="1" applyAlignment="1" applyProtection="1">
      <alignment horizontal="left" vertical="center" wrapText="1"/>
    </xf>
    <xf numFmtId="3" fontId="23" fillId="0" borderId="5" xfId="5" applyNumberFormat="1" applyFont="1" applyFill="1" applyBorder="1" applyAlignment="1" applyProtection="1">
      <alignment horizontal="lef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65" fontId="11" fillId="0" borderId="3" xfId="1" applyFont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left" vertical="center" wrapText="1"/>
    </xf>
    <xf numFmtId="165" fontId="4" fillId="0" borderId="3" xfId="0" applyNumberFormat="1" applyFont="1" applyBorder="1"/>
    <xf numFmtId="165" fontId="2" fillId="3" borderId="3" xfId="1" applyFont="1" applyFill="1" applyBorder="1" applyAlignment="1">
      <alignment horizontal="center" vertical="center" wrapText="1"/>
    </xf>
    <xf numFmtId="0" fontId="23" fillId="0" borderId="3" xfId="0" applyFont="1" applyBorder="1"/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33" xfId="0" applyFont="1" applyBorder="1"/>
    <xf numFmtId="1" fontId="0" fillId="0" borderId="0" xfId="0" applyNumberFormat="1"/>
    <xf numFmtId="3" fontId="4" fillId="0" borderId="3" xfId="1" applyNumberFormat="1" applyFont="1" applyBorder="1"/>
    <xf numFmtId="0" fontId="2" fillId="10" borderId="0" xfId="0" applyFont="1" applyFill="1"/>
    <xf numFmtId="0" fontId="20" fillId="10" borderId="0" xfId="0" applyFont="1" applyFill="1" applyAlignment="1">
      <alignment wrapText="1"/>
    </xf>
    <xf numFmtId="165" fontId="14" fillId="10" borderId="0" xfId="1" applyFont="1" applyFill="1" applyAlignment="1">
      <alignment horizontal="center"/>
    </xf>
    <xf numFmtId="0" fontId="2" fillId="10" borderId="3" xfId="0" applyFont="1" applyFill="1" applyBorder="1" applyAlignment="1"/>
    <xf numFmtId="4" fontId="2" fillId="10" borderId="3" xfId="1" applyNumberFormat="1" applyFont="1" applyFill="1" applyBorder="1"/>
    <xf numFmtId="187" fontId="2" fillId="0" borderId="3" xfId="1" applyNumberFormat="1" applyFont="1" applyBorder="1" applyAlignment="1">
      <alignment horizontal="center"/>
    </xf>
    <xf numFmtId="165" fontId="2" fillId="10" borderId="3" xfId="1" applyFont="1" applyFill="1" applyBorder="1"/>
    <xf numFmtId="0" fontId="3" fillId="0" borderId="0" xfId="0" applyFont="1" applyAlignment="1">
      <alignment horizontal="left" vertical="center" wrapText="1"/>
    </xf>
    <xf numFmtId="3" fontId="2" fillId="0" borderId="0" xfId="1" applyNumberFormat="1" applyFont="1"/>
    <xf numFmtId="3" fontId="2" fillId="0" borderId="3" xfId="1" applyNumberFormat="1" applyFont="1" applyBorder="1"/>
    <xf numFmtId="4" fontId="4" fillId="0" borderId="28" xfId="1" applyNumberFormat="1" applyFont="1" applyBorder="1"/>
    <xf numFmtId="4" fontId="4" fillId="0" borderId="0" xfId="1" applyNumberFormat="1" applyFont="1" applyBorder="1"/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Border="1" applyAlignment="1">
      <alignment wrapText="1"/>
    </xf>
    <xf numFmtId="4" fontId="2" fillId="0" borderId="0" xfId="1" applyNumberFormat="1" applyFont="1" applyBorder="1"/>
    <xf numFmtId="0" fontId="4" fillId="0" borderId="0" xfId="0" applyFont="1" applyBorder="1" applyAlignment="1">
      <alignment wrapText="1"/>
    </xf>
    <xf numFmtId="0" fontId="4" fillId="0" borderId="29" xfId="0" applyFont="1" applyBorder="1"/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4" fontId="2" fillId="0" borderId="2" xfId="1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 applyProtection="1">
      <alignment horizontal="left"/>
    </xf>
    <xf numFmtId="0" fontId="2" fillId="0" borderId="7" xfId="2" applyFont="1" applyFill="1" applyBorder="1" applyAlignment="1" applyProtection="1">
      <alignment horizontal="left" wrapText="1"/>
    </xf>
    <xf numFmtId="0" fontId="2" fillId="0" borderId="7" xfId="2" applyFont="1" applyFill="1" applyBorder="1" applyAlignment="1" applyProtection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4" fontId="23" fillId="0" borderId="2" xfId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65" fontId="4" fillId="0" borderId="3" xfId="1" applyFont="1" applyBorder="1" applyAlignment="1">
      <alignment horizontal="right" vertical="center" wrapText="1"/>
    </xf>
    <xf numFmtId="0" fontId="2" fillId="3" borderId="3" xfId="0" applyFont="1" applyFill="1" applyBorder="1"/>
    <xf numFmtId="0" fontId="2" fillId="0" borderId="7" xfId="2" applyFont="1" applyFill="1" applyBorder="1" applyAlignment="1" applyProtection="1">
      <alignment horizontal="left" vertical="top"/>
    </xf>
    <xf numFmtId="0" fontId="2" fillId="0" borderId="28" xfId="0" applyFont="1" applyBorder="1" applyAlignment="1"/>
    <xf numFmtId="0" fontId="2" fillId="0" borderId="4" xfId="0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1" xfId="2" applyFont="1" applyFill="1" applyBorder="1" applyAlignment="1" applyProtection="1">
      <alignment horizontal="left" vertical="top" wrapText="1"/>
    </xf>
    <xf numFmtId="165" fontId="2" fillId="0" borderId="28" xfId="1" applyFont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5" borderId="3" xfId="0" applyFont="1" applyFill="1" applyBorder="1"/>
    <xf numFmtId="0" fontId="2" fillId="3" borderId="3" xfId="0" applyFont="1" applyFill="1" applyBorder="1" applyAlignment="1"/>
    <xf numFmtId="3" fontId="2" fillId="3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165" fontId="2" fillId="5" borderId="3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3" fontId="2" fillId="5" borderId="2" xfId="0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3" fillId="10" borderId="3" xfId="0" applyFont="1" applyFill="1" applyBorder="1"/>
    <xf numFmtId="0" fontId="23" fillId="10" borderId="3" xfId="0" applyFont="1" applyFill="1" applyBorder="1" applyAlignment="1">
      <alignment horizontal="center"/>
    </xf>
    <xf numFmtId="4" fontId="23" fillId="10" borderId="3" xfId="1" applyNumberFormat="1" applyFont="1" applyFill="1" applyBorder="1"/>
    <xf numFmtId="165" fontId="23" fillId="0" borderId="3" xfId="1" applyFont="1" applyBorder="1"/>
    <xf numFmtId="0" fontId="2" fillId="0" borderId="31" xfId="2" applyFont="1" applyFill="1" applyBorder="1" applyAlignment="1" applyProtection="1">
      <alignment horizontal="left"/>
    </xf>
    <xf numFmtId="165" fontId="4" fillId="0" borderId="30" xfId="1" applyFont="1" applyBorder="1" applyAlignment="1">
      <alignment horizontal="center" vertical="center" wrapText="1"/>
    </xf>
    <xf numFmtId="0" fontId="2" fillId="0" borderId="30" xfId="0" applyFont="1" applyBorder="1"/>
    <xf numFmtId="0" fontId="2" fillId="3" borderId="3" xfId="2" applyFont="1" applyFill="1" applyBorder="1" applyAlignment="1" applyProtection="1">
      <alignment horizontal="left"/>
    </xf>
    <xf numFmtId="0" fontId="2" fillId="3" borderId="28" xfId="0" applyFont="1" applyFill="1" applyBorder="1" applyAlignment="1"/>
    <xf numFmtId="0" fontId="2" fillId="3" borderId="4" xfId="0" applyFont="1" applyFill="1" applyBorder="1" applyAlignment="1">
      <alignment horizontal="center" vertical="center"/>
    </xf>
    <xf numFmtId="4" fontId="2" fillId="3" borderId="3" xfId="1" applyNumberFormat="1" applyFont="1" applyFill="1" applyBorder="1" applyAlignment="1">
      <alignment horizontal="center" vertical="center"/>
    </xf>
    <xf numFmtId="165" fontId="2" fillId="3" borderId="28" xfId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vertical="center"/>
    </xf>
    <xf numFmtId="4" fontId="2" fillId="10" borderId="2" xfId="1" applyNumberFormat="1" applyFont="1" applyFill="1" applyBorder="1" applyAlignment="1">
      <alignment horizontal="center" vertical="center"/>
    </xf>
    <xf numFmtId="165" fontId="2" fillId="10" borderId="3" xfId="1" applyFont="1" applyFill="1" applyBorder="1" applyAlignment="1">
      <alignment horizontal="center" vertical="center" wrapText="1"/>
    </xf>
    <xf numFmtId="0" fontId="0" fillId="10" borderId="0" xfId="0" applyFill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165" fontId="2" fillId="3" borderId="3" xfId="1" applyFont="1" applyFill="1" applyBorder="1" applyAlignment="1">
      <alignment vertical="center"/>
    </xf>
    <xf numFmtId="0" fontId="2" fillId="3" borderId="7" xfId="2" applyFont="1" applyFill="1" applyBorder="1" applyAlignment="1" applyProtection="1">
      <alignment horizontal="left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1" fillId="4" borderId="2" xfId="2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3" fillId="0" borderId="2" xfId="5" applyNumberFormat="1" applyFont="1" applyFill="1" applyBorder="1" applyAlignment="1" applyProtection="1">
      <alignment horizontal="center" vertical="center" wrapText="1"/>
    </xf>
    <xf numFmtId="169" fontId="20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10" borderId="10" xfId="0" applyFont="1" applyFill="1" applyBorder="1" applyAlignment="1">
      <alignment horizontal="right"/>
    </xf>
    <xf numFmtId="0" fontId="4" fillId="10" borderId="33" xfId="0" applyFont="1" applyFill="1" applyBorder="1" applyAlignment="1">
      <alignment horizontal="right"/>
    </xf>
    <xf numFmtId="0" fontId="4" fillId="10" borderId="2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/>
    </xf>
    <xf numFmtId="165" fontId="4" fillId="0" borderId="10" xfId="1" applyFont="1" applyBorder="1" applyAlignment="1">
      <alignment horizontal="right"/>
    </xf>
    <xf numFmtId="165" fontId="4" fillId="0" borderId="33" xfId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0" fillId="0" borderId="41" xfId="0" applyFont="1" applyBorder="1" applyAlignment="1">
      <alignment horizontal="left" wrapText="1"/>
    </xf>
    <xf numFmtId="0" fontId="4" fillId="0" borderId="32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4" fontId="2" fillId="0" borderId="28" xfId="1" applyNumberFormat="1" applyFont="1" applyBorder="1" applyAlignment="1">
      <alignment horizontal="center" vertical="center" wrapText="1"/>
    </xf>
    <xf numFmtId="4" fontId="2" fillId="0" borderId="30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5" fontId="2" fillId="0" borderId="28" xfId="1" applyFont="1" applyBorder="1" applyAlignment="1">
      <alignment horizontal="center" vertical="center" wrapText="1"/>
    </xf>
    <xf numFmtId="165" fontId="2" fillId="0" borderId="30" xfId="1" applyFont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165" fontId="11" fillId="0" borderId="3" xfId="1" applyFont="1" applyBorder="1" applyAlignment="1">
      <alignment horizontal="center" vertical="center" wrapText="1"/>
    </xf>
    <xf numFmtId="165" fontId="105" fillId="0" borderId="0" xfId="1" applyFont="1" applyAlignment="1">
      <alignment horizontal="center"/>
    </xf>
    <xf numFmtId="165" fontId="11" fillId="0" borderId="28" xfId="1" applyFont="1" applyBorder="1" applyAlignment="1">
      <alignment horizontal="center" vertical="center" wrapText="1"/>
    </xf>
    <xf numFmtId="165" fontId="11" fillId="0" borderId="30" xfId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Border="1" applyAlignment="1">
      <alignment horizontal="right"/>
    </xf>
    <xf numFmtId="3" fontId="2" fillId="0" borderId="28" xfId="1" applyNumberFormat="1" applyFont="1" applyBorder="1" applyAlignment="1">
      <alignment horizontal="center" vertical="center" wrapText="1"/>
    </xf>
    <xf numFmtId="3" fontId="2" fillId="0" borderId="30" xfId="1" applyNumberFormat="1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40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165" fontId="15" fillId="0" borderId="28" xfId="1" applyFont="1" applyBorder="1" applyAlignment="1">
      <alignment horizontal="center" vertical="center" wrapText="1"/>
    </xf>
    <xf numFmtId="165" fontId="15" fillId="0" borderId="30" xfId="1" applyFont="1" applyBorder="1" applyAlignment="1">
      <alignment horizontal="center" vertical="center" wrapText="1"/>
    </xf>
    <xf numFmtId="165" fontId="3" fillId="0" borderId="0" xfId="1" applyFont="1" applyAlignment="1">
      <alignment horizontal="center"/>
    </xf>
    <xf numFmtId="165" fontId="15" fillId="0" borderId="3" xfId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0" xfId="0" applyFont="1" applyAlignment="1">
      <alignment horizontal="right"/>
    </xf>
  </cellXfs>
  <cellStyles count="309">
    <cellStyle name="_Свод БЗ на 2014-2016 гг (на бюджетную комиссию)" xfId="6"/>
    <cellStyle name="0,0_x000a_NA_x000a_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2 2" xfId="15"/>
    <cellStyle name="20% - Акцент3 2" xfId="16"/>
    <cellStyle name="20% - Акцент4 2" xfId="17"/>
    <cellStyle name="20% - Акцент5 2" xfId="18"/>
    <cellStyle name="20% - Акцент6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ell1" xfId="46"/>
    <cellStyle name="Cell2" xfId="47"/>
    <cellStyle name="Cell3" xfId="48"/>
    <cellStyle name="Cell4" xfId="49"/>
    <cellStyle name="Cell5" xfId="50"/>
    <cellStyle name="Check Cell" xfId="51"/>
    <cellStyle name="ColLevel_2" xfId="52"/>
    <cellStyle name="Column1" xfId="53"/>
    <cellStyle name="Column2" xfId="54"/>
    <cellStyle name="Column3" xfId="55"/>
    <cellStyle name="Column4" xfId="56"/>
    <cellStyle name="Column5" xfId="57"/>
    <cellStyle name="Column7" xfId="58"/>
    <cellStyle name="Dezimal [0]_Compiling Utility Macros" xfId="59"/>
    <cellStyle name="Dezimal_Compiling Utility Macros" xfId="60"/>
    <cellStyle name="Excel Built-in Normal" xfId="61"/>
    <cellStyle name="Excel_BuiltIn_Comma" xfId="62"/>
    <cellStyle name="Explanatory Text" xfId="63"/>
    <cellStyle name="Good 2" xfId="64"/>
    <cellStyle name="Heading" xfId="65"/>
    <cellStyle name="Heading 1" xfId="66"/>
    <cellStyle name="Heading 1 3" xfId="67"/>
    <cellStyle name="Heading 2 4" xfId="68"/>
    <cellStyle name="Heading 3" xfId="69"/>
    <cellStyle name="Heading 4" xfId="70"/>
    <cellStyle name="Heading1" xfId="71"/>
    <cellStyle name="Heading2" xfId="72"/>
    <cellStyle name="Heading3" xfId="73"/>
    <cellStyle name="Heading4" xfId="74"/>
    <cellStyle name="Input" xfId="75"/>
    <cellStyle name="Linked Cell" xfId="76"/>
    <cellStyle name="Name1" xfId="77"/>
    <cellStyle name="Name2" xfId="78"/>
    <cellStyle name="Name3" xfId="79"/>
    <cellStyle name="Name4" xfId="80"/>
    <cellStyle name="Name5" xfId="81"/>
    <cellStyle name="Neutral 5" xfId="82"/>
    <cellStyle name="Nor}al" xfId="83"/>
    <cellStyle name="Nor}al 2" xfId="84"/>
    <cellStyle name="Nor}al_Сводная Штатка по КРК оконч вариант" xfId="85"/>
    <cellStyle name="Normal 3" xfId="86"/>
    <cellStyle name="Normal 4" xfId="87"/>
    <cellStyle name="Normal_BASE TERMS" xfId="88"/>
    <cellStyle name="Note 6" xfId="89"/>
    <cellStyle name="Output" xfId="90"/>
    <cellStyle name="Result" xfId="91"/>
    <cellStyle name="Result2" xfId="92"/>
    <cellStyle name="Spec" xfId="93"/>
    <cellStyle name="Standard_Anpassen der Amortisation" xfId="94"/>
    <cellStyle name="SubTotal1Num" xfId="95"/>
    <cellStyle name="SubTotal1Text" xfId="96"/>
    <cellStyle name="Title" xfId="97"/>
    <cellStyle name="Title1" xfId="98"/>
    <cellStyle name="Total" xfId="99"/>
    <cellStyle name="Währung [0]_Compiling Utility Macros" xfId="100"/>
    <cellStyle name="Währung_Compiling Utility Macros" xfId="101"/>
    <cellStyle name="Warning Text" xfId="102"/>
    <cellStyle name="White1" xfId="103"/>
    <cellStyle name="White2" xfId="104"/>
    <cellStyle name="White3" xfId="105"/>
    <cellStyle name="White4" xfId="106"/>
    <cellStyle name="White5" xfId="107"/>
    <cellStyle name="Акцент1 2" xfId="108"/>
    <cellStyle name="Акцент2 2" xfId="109"/>
    <cellStyle name="Акцент3 2" xfId="110"/>
    <cellStyle name="Акцент4 2" xfId="111"/>
    <cellStyle name="Акцент5 2" xfId="112"/>
    <cellStyle name="Акцент6 2" xfId="113"/>
    <cellStyle name="Ввод  2" xfId="114"/>
    <cellStyle name="Вывод 2" xfId="115"/>
    <cellStyle name="Вычисление 2" xfId="116"/>
    <cellStyle name="Гиперссылка 2" xfId="117"/>
    <cellStyle name="Гиперссылка 3" xfId="118"/>
    <cellStyle name="Денежный 2" xfId="119"/>
    <cellStyle name="Заголовок 1 2" xfId="120"/>
    <cellStyle name="Заголовок 2 2" xfId="121"/>
    <cellStyle name="Заголовок 3 2" xfId="122"/>
    <cellStyle name="Заголовок 4 2" xfId="123"/>
    <cellStyle name="Итог 2" xfId="124"/>
    <cellStyle name="КАНДАГАЧ тел3-33-96" xfId="125"/>
    <cellStyle name="КАНДАГАЧ тел3-33-96 2" xfId="126"/>
    <cellStyle name="КАНДАГАЧ тел3-33-96_00_024_программа_ОС_2014-2016_ДС_на_160 мест_28.04.2013" xfId="127"/>
    <cellStyle name="Контрольная ячейка 2" xfId="128"/>
    <cellStyle name="Название 2" xfId="129"/>
    <cellStyle name="Нейтральный 2" xfId="130"/>
    <cellStyle name="Обычный" xfId="0" builtinId="0"/>
    <cellStyle name="Обычный 10" xfId="131"/>
    <cellStyle name="Обычный 10 2" xfId="2"/>
    <cellStyle name="Обычный 10 3" xfId="132"/>
    <cellStyle name="Обычный 11" xfId="133"/>
    <cellStyle name="Обычный 12" xfId="134"/>
    <cellStyle name="Обычный 13" xfId="135"/>
    <cellStyle name="Обычный 13 2" xfId="136"/>
    <cellStyle name="Обычный 14" xfId="137"/>
    <cellStyle name="Обычный 14 2" xfId="138"/>
    <cellStyle name="Обычный 15" xfId="139"/>
    <cellStyle name="Обычный 16" xfId="140"/>
    <cellStyle name="Обычный 17" xfId="141"/>
    <cellStyle name="Обычный 18" xfId="142"/>
    <cellStyle name="Обычный 19" xfId="143"/>
    <cellStyle name="Обычный 2" xfId="5"/>
    <cellStyle name="Обычный 2 10" xfId="144"/>
    <cellStyle name="Обычный 2 11" xfId="145"/>
    <cellStyle name="Обычный 2 2" xfId="146"/>
    <cellStyle name="Обычный 2 2 2" xfId="147"/>
    <cellStyle name="Обычный 2 2 2 2" xfId="148"/>
    <cellStyle name="Обычный 2 2 2 3" xfId="149"/>
    <cellStyle name="Обычный 2 2 3" xfId="150"/>
    <cellStyle name="Обычный 2 2 4" xfId="151"/>
    <cellStyle name="Обычный 2 3" xfId="152"/>
    <cellStyle name="Обычный 2 3 2" xfId="153"/>
    <cellStyle name="Обычный 2 3 2 2" xfId="154"/>
    <cellStyle name="Обычный 2 3 3" xfId="155"/>
    <cellStyle name="Обычный 2 4" xfId="156"/>
    <cellStyle name="Обычный 2 4 2" xfId="157"/>
    <cellStyle name="Обычный 2 4 2 2" xfId="158"/>
    <cellStyle name="Обычный 2 4 2 2 2" xfId="159"/>
    <cellStyle name="Обычный 2 4 3" xfId="160"/>
    <cellStyle name="Обычный 2 4 4" xfId="161"/>
    <cellStyle name="Обычный 2 5" xfId="162"/>
    <cellStyle name="Обычный 2 5 2" xfId="163"/>
    <cellStyle name="Обычный 2 6" xfId="164"/>
    <cellStyle name="Обычный 2 7" xfId="165"/>
    <cellStyle name="Обычный 2 8" xfId="166"/>
    <cellStyle name="Обычный 2 9" xfId="167"/>
    <cellStyle name="Обычный 2_00_024_программа_ОС_2014-2016_ДС_на_160 мест_28.04.2013" xfId="168"/>
    <cellStyle name="Обычный 20" xfId="169"/>
    <cellStyle name="Обычный 21" xfId="170"/>
    <cellStyle name="Обычный 22" xfId="171"/>
    <cellStyle name="Обычный 23" xfId="172"/>
    <cellStyle name="Обычный 24" xfId="173"/>
    <cellStyle name="Обычный 25" xfId="174"/>
    <cellStyle name="Обычный 26" xfId="175"/>
    <cellStyle name="Обычный 27" xfId="176"/>
    <cellStyle name="Обычный 28" xfId="177"/>
    <cellStyle name="Обычный 29" xfId="178"/>
    <cellStyle name="Обычный 3" xfId="179"/>
    <cellStyle name="Обычный 3 10" xfId="180"/>
    <cellStyle name="Обычный 3 2" xfId="181"/>
    <cellStyle name="Обычный 3 2 2" xfId="182"/>
    <cellStyle name="Обычный 3 2 2 2" xfId="183"/>
    <cellStyle name="Обычный 3 2 2 3" xfId="184"/>
    <cellStyle name="Обычный 3 2 3" xfId="185"/>
    <cellStyle name="Обычный 3 2 3 2" xfId="186"/>
    <cellStyle name="Обычный 3 2 4" xfId="187"/>
    <cellStyle name="Обычный 3 2 5" xfId="188"/>
    <cellStyle name="Обычный 3 2 5 2" xfId="189"/>
    <cellStyle name="Обычный 3 2 6" xfId="190"/>
    <cellStyle name="Обычный 3 2 7" xfId="191"/>
    <cellStyle name="Обычный 3 2 8" xfId="192"/>
    <cellStyle name="Обычный 3 3" xfId="193"/>
    <cellStyle name="Обычный 3 3 2" xfId="194"/>
    <cellStyle name="Обычный 3 4" xfId="195"/>
    <cellStyle name="Обычный 3 4 2" xfId="196"/>
    <cellStyle name="Обычный 3 4 3" xfId="197"/>
    <cellStyle name="Обычный 3 5" xfId="198"/>
    <cellStyle name="Обычный 3 5 2" xfId="199"/>
    <cellStyle name="Обычный 3 5 3" xfId="200"/>
    <cellStyle name="Обычный 3 6" xfId="201"/>
    <cellStyle name="Обычный 3 7" xfId="202"/>
    <cellStyle name="Обычный 3 8" xfId="203"/>
    <cellStyle name="Обычный 3 9" xfId="204"/>
    <cellStyle name="Обычный 3_официалка+009 на 2014 (1)" xfId="205"/>
    <cellStyle name="Обычный 30" xfId="206"/>
    <cellStyle name="Обычный 31" xfId="207"/>
    <cellStyle name="Обычный 32" xfId="208"/>
    <cellStyle name="Обычный 33" xfId="209"/>
    <cellStyle name="Обычный 33 2" xfId="210"/>
    <cellStyle name="Обычный 33 2 2" xfId="211"/>
    <cellStyle name="Обычный 33 3" xfId="212"/>
    <cellStyle name="Обычный 33 3 2" xfId="213"/>
    <cellStyle name="Обычный 33 4" xfId="214"/>
    <cellStyle name="Обычный 34" xfId="215"/>
    <cellStyle name="Обычный 35" xfId="216"/>
    <cellStyle name="Обычный 36" xfId="217"/>
    <cellStyle name="Обычный 37" xfId="218"/>
    <cellStyle name="Обычный 38" xfId="219"/>
    <cellStyle name="Обычный 39" xfId="220"/>
    <cellStyle name="Обычный 39 2" xfId="221"/>
    <cellStyle name="Обычный 39 3" xfId="4"/>
    <cellStyle name="Обычный 4" xfId="222"/>
    <cellStyle name="Обычный 4 2" xfId="223"/>
    <cellStyle name="Обычный 4 2 2" xfId="224"/>
    <cellStyle name="Обычный 4 3" xfId="225"/>
    <cellStyle name="Обычный 4 4" xfId="226"/>
    <cellStyle name="Обычный 4 5" xfId="227"/>
    <cellStyle name="Обычный 4 6" xfId="228"/>
    <cellStyle name="Обычный 4 7" xfId="229"/>
    <cellStyle name="Обычный 4 8" xfId="230"/>
    <cellStyle name="Обычный 4 9" xfId="231"/>
    <cellStyle name="Обычный 40" xfId="232"/>
    <cellStyle name="Обычный 41" xfId="233"/>
    <cellStyle name="Обычный 42" xfId="234"/>
    <cellStyle name="Обычный 43" xfId="235"/>
    <cellStyle name="Обычный 44" xfId="236"/>
    <cellStyle name="Обычный 45" xfId="237"/>
    <cellStyle name="Обычный 46" xfId="238"/>
    <cellStyle name="Обычный 47" xfId="239"/>
    <cellStyle name="Обычный 48" xfId="240"/>
    <cellStyle name="Обычный 5" xfId="241"/>
    <cellStyle name="Обычный 5 2" xfId="242"/>
    <cellStyle name="Обычный 5 2 2" xfId="243"/>
    <cellStyle name="Обычный 5 2 3" xfId="244"/>
    <cellStyle name="Обычный 5 3" xfId="245"/>
    <cellStyle name="Обычный 5 4" xfId="246"/>
    <cellStyle name="Обычный 5 5" xfId="247"/>
    <cellStyle name="Обычный 5 6" xfId="248"/>
    <cellStyle name="Обычный 5 7" xfId="249"/>
    <cellStyle name="Обычный 5 8" xfId="250"/>
    <cellStyle name="Обычный 5 9" xfId="251"/>
    <cellStyle name="Обычный 6" xfId="252"/>
    <cellStyle name="Обычный 6 2" xfId="253"/>
    <cellStyle name="Обычный 6 3" xfId="254"/>
    <cellStyle name="Обычный 6 4" xfId="255"/>
    <cellStyle name="Обычный 7" xfId="256"/>
    <cellStyle name="Обычный 7 2" xfId="257"/>
    <cellStyle name="Обычный 7 3" xfId="258"/>
    <cellStyle name="Обычный 8" xfId="259"/>
    <cellStyle name="Обычный 8 2" xfId="260"/>
    <cellStyle name="Обычный 8 2 2" xfId="261"/>
    <cellStyle name="Обычный 8 3" xfId="262"/>
    <cellStyle name="Обычный 8 3 2" xfId="263"/>
    <cellStyle name="Обычный 8 4" xfId="264"/>
    <cellStyle name="Обычный 9" xfId="265"/>
    <cellStyle name="Обычный 9 2" xfId="266"/>
    <cellStyle name="Обычный_Лист1" xfId="308"/>
    <cellStyle name="Плохой 2" xfId="267"/>
    <cellStyle name="Пояснение 2" xfId="268"/>
    <cellStyle name="Примечание 2" xfId="269"/>
    <cellStyle name="Процентный 2" xfId="270"/>
    <cellStyle name="Процентный 2 2" xfId="271"/>
    <cellStyle name="Процентный 3" xfId="272"/>
    <cellStyle name="Процентный 4" xfId="273"/>
    <cellStyle name="Связанная ячейка 2" xfId="274"/>
    <cellStyle name="Стиль 1" xfId="275"/>
    <cellStyle name="Стиль 1 2" xfId="276"/>
    <cellStyle name="Стиль 1_Приложение 1,17 вар-1" xfId="277"/>
    <cellStyle name="Текст предупреждения 2" xfId="278"/>
    <cellStyle name="Финансовый" xfId="1" builtinId="3"/>
    <cellStyle name="Финансовый [0] 2" xfId="279"/>
    <cellStyle name="Финансовый 10" xfId="280"/>
    <cellStyle name="Финансовый 11" xfId="281"/>
    <cellStyle name="Финансовый 12" xfId="282"/>
    <cellStyle name="Финансовый 13" xfId="283"/>
    <cellStyle name="Финансовый 14" xfId="284"/>
    <cellStyle name="Финансовый 15" xfId="285"/>
    <cellStyle name="Финансовый 16" xfId="286"/>
    <cellStyle name="Финансовый 17" xfId="287"/>
    <cellStyle name="Финансовый 18" xfId="288"/>
    <cellStyle name="Финансовый 2" xfId="289"/>
    <cellStyle name="Финансовый 2 2" xfId="290"/>
    <cellStyle name="Финансовый 2 2 2" xfId="291"/>
    <cellStyle name="Финансовый 2 2 2 2" xfId="292"/>
    <cellStyle name="Финансовый 2 3" xfId="293"/>
    <cellStyle name="Финансовый 2 3 2" xfId="294"/>
    <cellStyle name="Финансовый 2 3 2 2" xfId="295"/>
    <cellStyle name="Финансовый 2 3 2 2 2" xfId="296"/>
    <cellStyle name="Финансовый 24" xfId="3"/>
    <cellStyle name="Финансовый 3" xfId="297"/>
    <cellStyle name="Финансовый 3 2" xfId="298"/>
    <cellStyle name="Финансовый 4" xfId="299"/>
    <cellStyle name="Финансовый 4 2" xfId="300"/>
    <cellStyle name="Финансовый 4 3" xfId="301"/>
    <cellStyle name="Финансовый 5" xfId="302"/>
    <cellStyle name="Финансовый 6" xfId="303"/>
    <cellStyle name="Финансовый 7" xfId="304"/>
    <cellStyle name="Финансовый 8" xfId="305"/>
    <cellStyle name="Финансовый 9" xfId="306"/>
    <cellStyle name="Хороший 2" xfId="3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88"/>
  <sheetViews>
    <sheetView view="pageBreakPreview" zoomScale="60" zoomScaleNormal="100" workbookViewId="0">
      <pane xSplit="5" ySplit="4" topLeftCell="F26" activePane="bottomRight" state="frozen"/>
      <selection activeCell="AD5" sqref="AD5:AD78"/>
      <selection pane="topRight" activeCell="AD5" sqref="AD5:AD78"/>
      <selection pane="bottomLeft" activeCell="AD5" sqref="AD5:AD78"/>
      <selection pane="bottomRight" activeCell="AD5" sqref="AD5:AD78"/>
    </sheetView>
  </sheetViews>
  <sheetFormatPr defaultColWidth="9.140625" defaultRowHeight="15.75"/>
  <cols>
    <col min="1" max="1" width="5.85546875" style="455" customWidth="1"/>
    <col min="2" max="2" width="37.42578125" style="456" customWidth="1"/>
    <col min="3" max="3" width="8.140625" style="455" customWidth="1"/>
    <col min="4" max="4" width="11.7109375" style="455" customWidth="1"/>
    <col min="5" max="5" width="10.7109375" style="456" customWidth="1"/>
    <col min="6" max="6" width="8.42578125" style="58" customWidth="1"/>
    <col min="7" max="7" width="9.28515625" style="58" customWidth="1"/>
    <col min="8" max="8" width="8.5703125" style="58" customWidth="1"/>
    <col min="9" max="9" width="8.85546875" style="51" customWidth="1"/>
    <col min="10" max="10" width="7.42578125" style="58" customWidth="1"/>
    <col min="11" max="11" width="9.7109375" style="58" customWidth="1"/>
    <col min="12" max="12" width="7.5703125" style="58" customWidth="1"/>
    <col min="13" max="13" width="9.7109375" style="51" customWidth="1"/>
    <col min="14" max="14" width="7" style="58" customWidth="1"/>
    <col min="15" max="15" width="8.85546875" style="51" customWidth="1"/>
    <col min="16" max="16" width="7.7109375" style="58" customWidth="1"/>
    <col min="17" max="17" width="9.28515625" style="51" customWidth="1"/>
    <col min="18" max="18" width="9" style="58" customWidth="1"/>
    <col min="19" max="19" width="10.140625" style="51" customWidth="1"/>
    <col min="20" max="20" width="8.28515625" style="58" customWidth="1"/>
    <col min="21" max="21" width="7.85546875" style="51" customWidth="1"/>
    <col min="22" max="22" width="8.28515625" style="58" customWidth="1"/>
    <col min="23" max="23" width="9.85546875" style="51" customWidth="1"/>
    <col min="24" max="24" width="7.5703125" style="58" customWidth="1"/>
    <col min="25" max="25" width="9.28515625" style="51" customWidth="1"/>
    <col min="26" max="26" width="7.85546875" style="58" customWidth="1"/>
    <col min="27" max="27" width="9.28515625" style="51" customWidth="1"/>
    <col min="28" max="28" width="7.85546875" style="58" customWidth="1"/>
    <col min="29" max="29" width="11" style="51" customWidth="1"/>
    <col min="30" max="30" width="12.42578125" style="58" customWidth="1"/>
    <col min="31" max="31" width="9.5703125" style="455" customWidth="1"/>
    <col min="32" max="32" width="9.140625" style="456" customWidth="1"/>
    <col min="33" max="16384" width="9.140625" style="456"/>
  </cols>
  <sheetData>
    <row r="1" spans="1:33" ht="58.15" customHeight="1">
      <c r="B1" s="1002" t="s">
        <v>841</v>
      </c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1002"/>
      <c r="X1" s="1002"/>
      <c r="Y1" s="1002"/>
      <c r="Z1" s="1002"/>
      <c r="AA1" s="1002"/>
      <c r="AB1" s="1002"/>
      <c r="AC1" s="1002"/>
      <c r="AD1" s="1002"/>
      <c r="AE1" s="1002"/>
    </row>
    <row r="2" spans="1:33" s="457" customFormat="1" ht="84.6" customHeight="1">
      <c r="A2" s="1000" t="s">
        <v>418</v>
      </c>
      <c r="B2" s="1000" t="s">
        <v>419</v>
      </c>
      <c r="C2" s="1000" t="s">
        <v>421</v>
      </c>
      <c r="D2" s="1000" t="s">
        <v>425</v>
      </c>
      <c r="E2" s="1000" t="s">
        <v>8</v>
      </c>
      <c r="F2" s="1003" t="s">
        <v>842</v>
      </c>
      <c r="G2" s="1003"/>
      <c r="H2" s="1001" t="s">
        <v>843</v>
      </c>
      <c r="I2" s="1001"/>
      <c r="J2" s="1001" t="s">
        <v>844</v>
      </c>
      <c r="K2" s="1001"/>
      <c r="L2" s="1003" t="s">
        <v>845</v>
      </c>
      <c r="M2" s="1003"/>
      <c r="N2" s="1003" t="s">
        <v>428</v>
      </c>
      <c r="O2" s="1003"/>
      <c r="P2" s="1001" t="s">
        <v>588</v>
      </c>
      <c r="Q2" s="1001"/>
      <c r="R2" s="1001" t="s">
        <v>846</v>
      </c>
      <c r="S2" s="1001"/>
      <c r="T2" s="1001" t="s">
        <v>847</v>
      </c>
      <c r="U2" s="1001"/>
      <c r="V2" s="1001" t="s">
        <v>848</v>
      </c>
      <c r="W2" s="1001"/>
      <c r="X2" s="1001" t="s">
        <v>465</v>
      </c>
      <c r="Y2" s="1001"/>
      <c r="Z2" s="1001" t="s">
        <v>849</v>
      </c>
      <c r="AA2" s="1001"/>
      <c r="AB2" s="1001" t="s">
        <v>850</v>
      </c>
      <c r="AC2" s="1001"/>
      <c r="AD2" s="1003" t="s">
        <v>851</v>
      </c>
      <c r="AE2" s="1003"/>
    </row>
    <row r="3" spans="1:33" s="462" customFormat="1" ht="57">
      <c r="A3" s="1000"/>
      <c r="B3" s="1000"/>
      <c r="C3" s="1000"/>
      <c r="D3" s="1000"/>
      <c r="E3" s="1000"/>
      <c r="F3" s="426" t="s">
        <v>424</v>
      </c>
      <c r="G3" s="458" t="s">
        <v>426</v>
      </c>
      <c r="H3" s="426" t="s">
        <v>424</v>
      </c>
      <c r="I3" s="458" t="s">
        <v>426</v>
      </c>
      <c r="J3" s="426" t="s">
        <v>424</v>
      </c>
      <c r="K3" s="458" t="s">
        <v>426</v>
      </c>
      <c r="L3" s="426" t="s">
        <v>424</v>
      </c>
      <c r="M3" s="458" t="s">
        <v>426</v>
      </c>
      <c r="N3" s="426" t="s">
        <v>424</v>
      </c>
      <c r="O3" s="458" t="s">
        <v>426</v>
      </c>
      <c r="P3" s="426" t="s">
        <v>424</v>
      </c>
      <c r="Q3" s="458" t="s">
        <v>426</v>
      </c>
      <c r="R3" s="426" t="s">
        <v>424</v>
      </c>
      <c r="S3" s="458" t="s">
        <v>426</v>
      </c>
      <c r="T3" s="459" t="s">
        <v>424</v>
      </c>
      <c r="U3" s="458" t="s">
        <v>426</v>
      </c>
      <c r="V3" s="459" t="s">
        <v>424</v>
      </c>
      <c r="W3" s="458" t="s">
        <v>426</v>
      </c>
      <c r="X3" s="459" t="s">
        <v>424</v>
      </c>
      <c r="Y3" s="458" t="s">
        <v>426</v>
      </c>
      <c r="Z3" s="459" t="s">
        <v>424</v>
      </c>
      <c r="AA3" s="458" t="s">
        <v>426</v>
      </c>
      <c r="AB3" s="459" t="s">
        <v>424</v>
      </c>
      <c r="AC3" s="458" t="s">
        <v>426</v>
      </c>
      <c r="AD3" s="426" t="s">
        <v>424</v>
      </c>
      <c r="AE3" s="460" t="s">
        <v>426</v>
      </c>
      <c r="AF3" s="461">
        <v>6</v>
      </c>
      <c r="AG3" s="461" t="s">
        <v>852</v>
      </c>
    </row>
    <row r="4" spans="1:33">
      <c r="A4" s="463"/>
      <c r="B4" s="463" t="s">
        <v>853</v>
      </c>
      <c r="C4" s="464"/>
      <c r="D4" s="464"/>
      <c r="E4" s="463"/>
      <c r="F4" s="167">
        <f>SUM(F5:F78)</f>
        <v>4396</v>
      </c>
      <c r="G4" s="167">
        <f t="shared" ref="G4:AC4" si="0">SUM(G5:G78)</f>
        <v>1585.4998200000002</v>
      </c>
      <c r="H4" s="167">
        <f t="shared" si="0"/>
        <v>298</v>
      </c>
      <c r="I4" s="167">
        <f t="shared" si="0"/>
        <v>274.23342000000002</v>
      </c>
      <c r="J4" s="167">
        <f t="shared" si="0"/>
        <v>187</v>
      </c>
      <c r="K4" s="167">
        <f t="shared" si="0"/>
        <v>92.957459999999998</v>
      </c>
      <c r="L4" s="167">
        <f t="shared" si="0"/>
        <v>134</v>
      </c>
      <c r="M4" s="167">
        <f t="shared" si="0"/>
        <v>96.817439999999991</v>
      </c>
      <c r="N4" s="167">
        <f t="shared" si="0"/>
        <v>112</v>
      </c>
      <c r="O4" s="167">
        <f t="shared" si="0"/>
        <v>33.934740000000005</v>
      </c>
      <c r="P4" s="167">
        <f t="shared" si="0"/>
        <v>2303</v>
      </c>
      <c r="Q4" s="167">
        <f t="shared" si="0"/>
        <v>977.36405999999999</v>
      </c>
      <c r="R4" s="167">
        <f t="shared" si="0"/>
        <v>4718</v>
      </c>
      <c r="S4" s="167">
        <f t="shared" si="0"/>
        <v>2299.6070400000003</v>
      </c>
      <c r="T4" s="167">
        <f t="shared" si="0"/>
        <v>3202</v>
      </c>
      <c r="U4" s="167">
        <f t="shared" si="0"/>
        <v>1038.4806000000001</v>
      </c>
      <c r="V4" s="167">
        <f t="shared" si="0"/>
        <v>546</v>
      </c>
      <c r="W4" s="167">
        <f t="shared" si="0"/>
        <v>386.06969999999995</v>
      </c>
      <c r="X4" s="167">
        <f t="shared" si="0"/>
        <v>490</v>
      </c>
      <c r="Y4" s="167">
        <f t="shared" si="0"/>
        <v>296.0753400000001</v>
      </c>
      <c r="Z4" s="167">
        <f t="shared" si="0"/>
        <v>568</v>
      </c>
      <c r="AA4" s="167">
        <f t="shared" si="0"/>
        <v>283.00967999999995</v>
      </c>
      <c r="AB4" s="167">
        <f t="shared" si="0"/>
        <v>645</v>
      </c>
      <c r="AC4" s="167">
        <f t="shared" si="0"/>
        <v>191.08445999999995</v>
      </c>
      <c r="AD4" s="167">
        <f>SUM(AD5:AD78)</f>
        <v>17599</v>
      </c>
      <c r="AE4" s="465">
        <f>SUM(AE5:AE78)</f>
        <v>7555.1337600000015</v>
      </c>
      <c r="AF4" s="54"/>
    </row>
    <row r="5" spans="1:33" ht="17.45" customHeight="1">
      <c r="A5" s="466">
        <v>1</v>
      </c>
      <c r="B5" s="467" t="s">
        <v>854</v>
      </c>
      <c r="C5" s="466" t="s">
        <v>855</v>
      </c>
      <c r="D5" s="466">
        <v>76.599999999999994</v>
      </c>
      <c r="E5" s="88">
        <f t="shared" ref="E5:E65" si="1">D5*$AF$3</f>
        <v>459.59999999999997</v>
      </c>
      <c r="F5" s="49">
        <v>20</v>
      </c>
      <c r="G5" s="468">
        <f t="shared" ref="G5:G68" si="2">F5*E5/1000</f>
        <v>9.1920000000000002</v>
      </c>
      <c r="H5" s="49">
        <v>12</v>
      </c>
      <c r="I5" s="469">
        <f t="shared" ref="I5:I68" si="3">E5*H5/1000</f>
        <v>5.5152000000000001</v>
      </c>
      <c r="J5" s="49"/>
      <c r="K5" s="468">
        <f t="shared" ref="K5:K65" si="4">E5*J5/1000</f>
        <v>0</v>
      </c>
      <c r="L5" s="49">
        <v>3</v>
      </c>
      <c r="M5" s="469">
        <f t="shared" ref="M5:M65" si="5">E5*L5/1000</f>
        <v>1.3788</v>
      </c>
      <c r="N5" s="49">
        <v>3</v>
      </c>
      <c r="O5" s="469">
        <f t="shared" ref="O5:O65" si="6">E5*N5/1000</f>
        <v>1.3788</v>
      </c>
      <c r="P5" s="49">
        <v>80</v>
      </c>
      <c r="Q5" s="469">
        <f t="shared" ref="Q5:Q65" si="7">E5*P5/1000</f>
        <v>36.768000000000001</v>
      </c>
      <c r="R5" s="49">
        <v>192</v>
      </c>
      <c r="S5" s="469">
        <f t="shared" ref="S5:S68" si="8">E5*R5/1000</f>
        <v>88.243200000000002</v>
      </c>
      <c r="T5" s="49">
        <v>120</v>
      </c>
      <c r="U5" s="469">
        <f t="shared" ref="U5:U68" si="9">T5*E5/1000</f>
        <v>55.151999999999994</v>
      </c>
      <c r="V5" s="49">
        <v>10</v>
      </c>
      <c r="W5" s="469">
        <f t="shared" ref="W5:W65" si="10">E5*V5/1000</f>
        <v>4.5960000000000001</v>
      </c>
      <c r="X5" s="49">
        <v>10</v>
      </c>
      <c r="Y5" s="469">
        <f t="shared" ref="Y5:Y65" si="11">X5*E5/1000</f>
        <v>4.5960000000000001</v>
      </c>
      <c r="Z5" s="49">
        <v>5</v>
      </c>
      <c r="AA5" s="469">
        <f t="shared" ref="AA5:AA68" si="12">Z5*E5/1000</f>
        <v>2.298</v>
      </c>
      <c r="AB5" s="49">
        <v>3</v>
      </c>
      <c r="AC5" s="469">
        <f t="shared" ref="AC5:AC65" si="13">AB5*E5/1000</f>
        <v>1.3788</v>
      </c>
      <c r="AD5" s="49">
        <f t="shared" ref="AD5:AD68" si="14">F5+H5+J5+L5+N5+P5+R5+T5+V5+X5+Z5+AB5</f>
        <v>458</v>
      </c>
      <c r="AE5" s="84">
        <f t="shared" ref="AE5:AE68" si="15">G5+I5+K5+M5+O5+Q5+S5++U5+W5+Y5+AA5+AC5</f>
        <v>210.49680000000001</v>
      </c>
    </row>
    <row r="6" spans="1:33" ht="34.9" customHeight="1">
      <c r="A6" s="466">
        <v>2</v>
      </c>
      <c r="B6" s="467" t="s">
        <v>856</v>
      </c>
      <c r="C6" s="466" t="s">
        <v>855</v>
      </c>
      <c r="D6" s="466">
        <v>53.3</v>
      </c>
      <c r="E6" s="84">
        <f t="shared" si="1"/>
        <v>319.79999999999995</v>
      </c>
      <c r="F6" s="49">
        <v>80</v>
      </c>
      <c r="G6" s="468">
        <f t="shared" si="2"/>
        <v>25.583999999999996</v>
      </c>
      <c r="H6" s="49">
        <v>12</v>
      </c>
      <c r="I6" s="469">
        <f t="shared" si="3"/>
        <v>3.8375999999999992</v>
      </c>
      <c r="J6" s="49">
        <v>6</v>
      </c>
      <c r="K6" s="468">
        <f t="shared" si="4"/>
        <v>1.9187999999999996</v>
      </c>
      <c r="L6" s="49">
        <v>2</v>
      </c>
      <c r="M6" s="469">
        <f t="shared" si="5"/>
        <v>0.63959999999999995</v>
      </c>
      <c r="N6" s="49">
        <v>2</v>
      </c>
      <c r="O6" s="469">
        <f t="shared" si="6"/>
        <v>0.63959999999999995</v>
      </c>
      <c r="P6" s="49">
        <v>70</v>
      </c>
      <c r="Q6" s="469">
        <f t="shared" si="7"/>
        <v>22.385999999999996</v>
      </c>
      <c r="R6" s="49">
        <v>55</v>
      </c>
      <c r="S6" s="469">
        <f t="shared" si="8"/>
        <v>17.588999999999995</v>
      </c>
      <c r="T6" s="49">
        <v>50</v>
      </c>
      <c r="U6" s="469">
        <f t="shared" si="9"/>
        <v>15.989999999999998</v>
      </c>
      <c r="V6" s="49">
        <v>10</v>
      </c>
      <c r="W6" s="469">
        <f t="shared" si="10"/>
        <v>3.1979999999999995</v>
      </c>
      <c r="X6" s="49">
        <v>10</v>
      </c>
      <c r="Y6" s="469">
        <f t="shared" si="11"/>
        <v>3.1979999999999995</v>
      </c>
      <c r="Z6" s="49">
        <v>5</v>
      </c>
      <c r="AA6" s="469">
        <f t="shared" si="12"/>
        <v>1.5989999999999998</v>
      </c>
      <c r="AB6" s="49"/>
      <c r="AC6" s="469">
        <f t="shared" si="13"/>
        <v>0</v>
      </c>
      <c r="AD6" s="49">
        <f t="shared" si="14"/>
        <v>302</v>
      </c>
      <c r="AE6" s="84">
        <f t="shared" si="15"/>
        <v>96.579599999999971</v>
      </c>
    </row>
    <row r="7" spans="1:33" ht="31.5">
      <c r="A7" s="466">
        <v>3</v>
      </c>
      <c r="B7" s="467" t="s">
        <v>857</v>
      </c>
      <c r="C7" s="466" t="s">
        <v>855</v>
      </c>
      <c r="D7" s="466">
        <v>33.799999999999997</v>
      </c>
      <c r="E7" s="88">
        <f t="shared" si="1"/>
        <v>202.79999999999998</v>
      </c>
      <c r="F7" s="49">
        <v>50</v>
      </c>
      <c r="G7" s="468">
        <f t="shared" si="2"/>
        <v>10.14</v>
      </c>
      <c r="H7" s="49">
        <v>12</v>
      </c>
      <c r="I7" s="469">
        <f t="shared" si="3"/>
        <v>2.4335999999999998</v>
      </c>
      <c r="J7" s="49"/>
      <c r="K7" s="468">
        <f t="shared" si="4"/>
        <v>0</v>
      </c>
      <c r="L7" s="49">
        <v>3</v>
      </c>
      <c r="M7" s="469">
        <f t="shared" si="5"/>
        <v>0.60839999999999994</v>
      </c>
      <c r="N7" s="49">
        <v>2</v>
      </c>
      <c r="O7" s="469">
        <f t="shared" si="6"/>
        <v>0.40559999999999996</v>
      </c>
      <c r="P7" s="49">
        <v>10</v>
      </c>
      <c r="Q7" s="469">
        <f t="shared" si="7"/>
        <v>2.0279999999999996</v>
      </c>
      <c r="R7" s="49">
        <v>60</v>
      </c>
      <c r="S7" s="469">
        <f t="shared" si="8"/>
        <v>12.167999999999997</v>
      </c>
      <c r="T7" s="49">
        <v>100</v>
      </c>
      <c r="U7" s="469">
        <f t="shared" si="9"/>
        <v>20.28</v>
      </c>
      <c r="V7" s="49">
        <v>5</v>
      </c>
      <c r="W7" s="469">
        <f t="shared" si="10"/>
        <v>1.0139999999999998</v>
      </c>
      <c r="X7" s="49">
        <v>5</v>
      </c>
      <c r="Y7" s="469">
        <f t="shared" si="11"/>
        <v>1.0139999999999998</v>
      </c>
      <c r="Z7" s="49"/>
      <c r="AA7" s="469">
        <f t="shared" si="12"/>
        <v>0</v>
      </c>
      <c r="AB7" s="49">
        <v>10</v>
      </c>
      <c r="AC7" s="469">
        <f t="shared" si="13"/>
        <v>2.0279999999999996</v>
      </c>
      <c r="AD7" s="49">
        <f t="shared" si="14"/>
        <v>257</v>
      </c>
      <c r="AE7" s="84">
        <f t="shared" si="15"/>
        <v>52.119600000000005</v>
      </c>
    </row>
    <row r="8" spans="1:33" ht="17.45" customHeight="1">
      <c r="A8" s="466">
        <v>4</v>
      </c>
      <c r="B8" s="467" t="s">
        <v>858</v>
      </c>
      <c r="C8" s="466" t="s">
        <v>859</v>
      </c>
      <c r="D8" s="466">
        <v>238.6</v>
      </c>
      <c r="E8" s="88">
        <f t="shared" si="1"/>
        <v>1431.6</v>
      </c>
      <c r="F8" s="49">
        <v>50</v>
      </c>
      <c r="G8" s="468">
        <f t="shared" si="2"/>
        <v>71.58</v>
      </c>
      <c r="H8" s="49">
        <v>10</v>
      </c>
      <c r="I8" s="469">
        <f t="shared" si="3"/>
        <v>14.316000000000001</v>
      </c>
      <c r="J8" s="49"/>
      <c r="K8" s="468">
        <f t="shared" si="4"/>
        <v>0</v>
      </c>
      <c r="L8" s="49">
        <v>2</v>
      </c>
      <c r="M8" s="469">
        <f t="shared" si="5"/>
        <v>2.8632</v>
      </c>
      <c r="N8" s="49"/>
      <c r="O8" s="469">
        <f t="shared" si="6"/>
        <v>0</v>
      </c>
      <c r="P8" s="49">
        <v>10</v>
      </c>
      <c r="Q8" s="469">
        <f t="shared" si="7"/>
        <v>14.316000000000001</v>
      </c>
      <c r="R8" s="49">
        <v>60</v>
      </c>
      <c r="S8" s="469">
        <f t="shared" si="8"/>
        <v>85.896000000000001</v>
      </c>
      <c r="T8" s="49"/>
      <c r="U8" s="469">
        <f t="shared" si="9"/>
        <v>0</v>
      </c>
      <c r="V8" s="49">
        <v>5</v>
      </c>
      <c r="W8" s="469">
        <f t="shared" si="10"/>
        <v>7.1580000000000004</v>
      </c>
      <c r="X8" s="49">
        <v>5</v>
      </c>
      <c r="Y8" s="469">
        <f t="shared" si="11"/>
        <v>7.1580000000000004</v>
      </c>
      <c r="Z8" s="49">
        <v>3</v>
      </c>
      <c r="AA8" s="469">
        <f t="shared" si="12"/>
        <v>4.2947999999999995</v>
      </c>
      <c r="AB8" s="49"/>
      <c r="AC8" s="469">
        <f t="shared" si="13"/>
        <v>0</v>
      </c>
      <c r="AD8" s="49">
        <f t="shared" si="14"/>
        <v>145</v>
      </c>
      <c r="AE8" s="84">
        <f t="shared" si="15"/>
        <v>207.58199999999999</v>
      </c>
    </row>
    <row r="9" spans="1:33" ht="17.45" customHeight="1">
      <c r="A9" s="466">
        <v>5</v>
      </c>
      <c r="B9" s="467" t="s">
        <v>860</v>
      </c>
      <c r="C9" s="466" t="s">
        <v>859</v>
      </c>
      <c r="D9" s="466">
        <v>238.6</v>
      </c>
      <c r="E9" s="88">
        <f t="shared" si="1"/>
        <v>1431.6</v>
      </c>
      <c r="F9" s="49">
        <v>100</v>
      </c>
      <c r="G9" s="468">
        <f t="shared" si="2"/>
        <v>143.16</v>
      </c>
      <c r="H9" s="49">
        <v>20</v>
      </c>
      <c r="I9" s="469">
        <f t="shared" si="3"/>
        <v>28.632000000000001</v>
      </c>
      <c r="J9" s="49"/>
      <c r="K9" s="468">
        <f t="shared" si="4"/>
        <v>0</v>
      </c>
      <c r="L9" s="49">
        <v>2</v>
      </c>
      <c r="M9" s="469">
        <f t="shared" si="5"/>
        <v>2.8632</v>
      </c>
      <c r="N9" s="49"/>
      <c r="O9" s="469">
        <f t="shared" si="6"/>
        <v>0</v>
      </c>
      <c r="P9" s="49">
        <v>10</v>
      </c>
      <c r="Q9" s="469">
        <f t="shared" si="7"/>
        <v>14.316000000000001</v>
      </c>
      <c r="R9" s="49">
        <v>40</v>
      </c>
      <c r="S9" s="469">
        <f t="shared" si="8"/>
        <v>57.264000000000003</v>
      </c>
      <c r="T9" s="49">
        <v>10</v>
      </c>
      <c r="U9" s="469">
        <f t="shared" si="9"/>
        <v>14.316000000000001</v>
      </c>
      <c r="V9" s="49">
        <v>5</v>
      </c>
      <c r="W9" s="469">
        <f t="shared" si="10"/>
        <v>7.1580000000000004</v>
      </c>
      <c r="X9" s="49"/>
      <c r="Y9" s="469">
        <f t="shared" si="11"/>
        <v>0</v>
      </c>
      <c r="Z9" s="49">
        <v>3</v>
      </c>
      <c r="AA9" s="469">
        <f t="shared" si="12"/>
        <v>4.2947999999999995</v>
      </c>
      <c r="AB9" s="49"/>
      <c r="AC9" s="469">
        <f t="shared" si="13"/>
        <v>0</v>
      </c>
      <c r="AD9" s="49">
        <f t="shared" si="14"/>
        <v>190</v>
      </c>
      <c r="AE9" s="84">
        <f t="shared" si="15"/>
        <v>272.00400000000002</v>
      </c>
    </row>
    <row r="10" spans="1:33" ht="17.45" customHeight="1">
      <c r="A10" s="466">
        <v>6</v>
      </c>
      <c r="B10" s="467" t="s">
        <v>861</v>
      </c>
      <c r="C10" s="466" t="s">
        <v>859</v>
      </c>
      <c r="D10" s="466">
        <v>237</v>
      </c>
      <c r="E10" s="88">
        <f t="shared" si="1"/>
        <v>1422</v>
      </c>
      <c r="F10" s="49">
        <v>30</v>
      </c>
      <c r="G10" s="468">
        <f t="shared" si="2"/>
        <v>42.66</v>
      </c>
      <c r="H10" s="49"/>
      <c r="I10" s="469">
        <f t="shared" si="3"/>
        <v>0</v>
      </c>
      <c r="J10" s="49">
        <v>6</v>
      </c>
      <c r="K10" s="468">
        <f t="shared" si="4"/>
        <v>8.532</v>
      </c>
      <c r="L10" s="49">
        <v>1</v>
      </c>
      <c r="M10" s="469">
        <f t="shared" si="5"/>
        <v>1.4219999999999999</v>
      </c>
      <c r="N10" s="49">
        <v>3</v>
      </c>
      <c r="O10" s="469">
        <f t="shared" si="6"/>
        <v>4.266</v>
      </c>
      <c r="P10" s="49">
        <v>50</v>
      </c>
      <c r="Q10" s="469">
        <f t="shared" si="7"/>
        <v>71.099999999999994</v>
      </c>
      <c r="R10" s="49">
        <v>15</v>
      </c>
      <c r="S10" s="469">
        <f t="shared" si="8"/>
        <v>21.33</v>
      </c>
      <c r="T10" s="49">
        <v>70</v>
      </c>
      <c r="U10" s="469">
        <f t="shared" si="9"/>
        <v>99.54</v>
      </c>
      <c r="V10" s="49">
        <v>5</v>
      </c>
      <c r="W10" s="469">
        <f t="shared" si="10"/>
        <v>7.11</v>
      </c>
      <c r="X10" s="49">
        <v>5</v>
      </c>
      <c r="Y10" s="469">
        <f t="shared" si="11"/>
        <v>7.11</v>
      </c>
      <c r="Z10" s="49">
        <v>5</v>
      </c>
      <c r="AA10" s="469">
        <f t="shared" si="12"/>
        <v>7.11</v>
      </c>
      <c r="AB10" s="49">
        <v>3</v>
      </c>
      <c r="AC10" s="469">
        <f t="shared" si="13"/>
        <v>4.266</v>
      </c>
      <c r="AD10" s="49">
        <f t="shared" si="14"/>
        <v>193</v>
      </c>
      <c r="AE10" s="84">
        <f t="shared" si="15"/>
        <v>274.44600000000008</v>
      </c>
    </row>
    <row r="11" spans="1:33" ht="17.45" customHeight="1">
      <c r="A11" s="466">
        <v>7</v>
      </c>
      <c r="B11" s="467" t="s">
        <v>862</v>
      </c>
      <c r="C11" s="466" t="s">
        <v>859</v>
      </c>
      <c r="D11" s="466">
        <v>18.100000000000001</v>
      </c>
      <c r="E11" s="88">
        <f t="shared" si="1"/>
        <v>108.60000000000001</v>
      </c>
      <c r="F11" s="49">
        <v>90</v>
      </c>
      <c r="G11" s="468">
        <f t="shared" si="2"/>
        <v>9.7739999999999991</v>
      </c>
      <c r="H11" s="49">
        <v>20</v>
      </c>
      <c r="I11" s="469">
        <f t="shared" si="3"/>
        <v>2.1720000000000002</v>
      </c>
      <c r="J11" s="49"/>
      <c r="K11" s="468">
        <f t="shared" si="4"/>
        <v>0</v>
      </c>
      <c r="L11" s="49">
        <v>10</v>
      </c>
      <c r="M11" s="469">
        <f t="shared" si="5"/>
        <v>1.0860000000000001</v>
      </c>
      <c r="N11" s="49"/>
      <c r="O11" s="469">
        <f t="shared" si="6"/>
        <v>0</v>
      </c>
      <c r="P11" s="49">
        <v>40</v>
      </c>
      <c r="Q11" s="469">
        <f t="shared" si="7"/>
        <v>4.3440000000000003</v>
      </c>
      <c r="R11" s="49">
        <v>70</v>
      </c>
      <c r="S11" s="469">
        <f t="shared" si="8"/>
        <v>7.6020000000000012</v>
      </c>
      <c r="T11" s="49">
        <v>300</v>
      </c>
      <c r="U11" s="469">
        <f t="shared" si="9"/>
        <v>32.580000000000005</v>
      </c>
      <c r="V11" s="49">
        <v>12</v>
      </c>
      <c r="W11" s="469">
        <f t="shared" si="10"/>
        <v>1.3032000000000001</v>
      </c>
      <c r="X11" s="49"/>
      <c r="Y11" s="469">
        <f t="shared" si="11"/>
        <v>0</v>
      </c>
      <c r="Z11" s="49">
        <v>5</v>
      </c>
      <c r="AA11" s="469">
        <f t="shared" si="12"/>
        <v>0.54300000000000004</v>
      </c>
      <c r="AB11" s="49">
        <v>5</v>
      </c>
      <c r="AC11" s="469">
        <f t="shared" si="13"/>
        <v>0.54300000000000004</v>
      </c>
      <c r="AD11" s="49">
        <f t="shared" si="14"/>
        <v>552</v>
      </c>
      <c r="AE11" s="84">
        <f t="shared" si="15"/>
        <v>59.947200000000002</v>
      </c>
    </row>
    <row r="12" spans="1:33" ht="17.45" customHeight="1">
      <c r="A12" s="466">
        <v>8</v>
      </c>
      <c r="B12" s="467" t="s">
        <v>863</v>
      </c>
      <c r="C12" s="466" t="s">
        <v>859</v>
      </c>
      <c r="D12" s="466">
        <v>25.2</v>
      </c>
      <c r="E12" s="88">
        <f t="shared" si="1"/>
        <v>151.19999999999999</v>
      </c>
      <c r="F12" s="49">
        <v>12</v>
      </c>
      <c r="G12" s="468">
        <f t="shared" si="2"/>
        <v>1.8143999999999998</v>
      </c>
      <c r="H12" s="49">
        <v>10</v>
      </c>
      <c r="I12" s="469">
        <f t="shared" si="3"/>
        <v>1.512</v>
      </c>
      <c r="J12" s="49"/>
      <c r="K12" s="468">
        <f t="shared" si="4"/>
        <v>0</v>
      </c>
      <c r="L12" s="49">
        <v>3</v>
      </c>
      <c r="M12" s="469">
        <f t="shared" si="5"/>
        <v>0.45359999999999995</v>
      </c>
      <c r="N12" s="49"/>
      <c r="O12" s="469">
        <f t="shared" si="6"/>
        <v>0</v>
      </c>
      <c r="P12" s="49">
        <v>10</v>
      </c>
      <c r="Q12" s="469">
        <f t="shared" si="7"/>
        <v>1.512</v>
      </c>
      <c r="R12" s="49">
        <v>70</v>
      </c>
      <c r="S12" s="469">
        <f t="shared" si="8"/>
        <v>10.584</v>
      </c>
      <c r="T12" s="49">
        <v>300</v>
      </c>
      <c r="U12" s="469">
        <f t="shared" si="9"/>
        <v>45.36</v>
      </c>
      <c r="V12" s="49">
        <v>5</v>
      </c>
      <c r="W12" s="469">
        <f t="shared" si="10"/>
        <v>0.75600000000000001</v>
      </c>
      <c r="X12" s="49"/>
      <c r="Y12" s="469">
        <f t="shared" si="11"/>
        <v>0</v>
      </c>
      <c r="Z12" s="49">
        <v>20</v>
      </c>
      <c r="AA12" s="469">
        <f t="shared" si="12"/>
        <v>3.024</v>
      </c>
      <c r="AB12" s="49">
        <v>5</v>
      </c>
      <c r="AC12" s="469">
        <f t="shared" si="13"/>
        <v>0.75600000000000001</v>
      </c>
      <c r="AD12" s="49">
        <f t="shared" si="14"/>
        <v>435</v>
      </c>
      <c r="AE12" s="84">
        <f t="shared" si="15"/>
        <v>65.771999999999991</v>
      </c>
    </row>
    <row r="13" spans="1:33" ht="17.45" customHeight="1">
      <c r="A13" s="466">
        <v>9</v>
      </c>
      <c r="B13" s="467" t="s">
        <v>864</v>
      </c>
      <c r="C13" s="466" t="s">
        <v>859</v>
      </c>
      <c r="D13" s="466">
        <v>16.68</v>
      </c>
      <c r="E13" s="88">
        <f t="shared" si="1"/>
        <v>100.08</v>
      </c>
      <c r="F13" s="49">
        <v>100</v>
      </c>
      <c r="G13" s="468">
        <f t="shared" si="2"/>
        <v>10.007999999999999</v>
      </c>
      <c r="H13" s="49">
        <v>20</v>
      </c>
      <c r="I13" s="469">
        <f t="shared" si="3"/>
        <v>2.0015999999999998</v>
      </c>
      <c r="J13" s="49">
        <v>30</v>
      </c>
      <c r="K13" s="468">
        <f t="shared" si="4"/>
        <v>3.0024000000000002</v>
      </c>
      <c r="L13" s="49">
        <v>5</v>
      </c>
      <c r="M13" s="469">
        <f t="shared" si="5"/>
        <v>0.50039999999999996</v>
      </c>
      <c r="N13" s="49">
        <v>50</v>
      </c>
      <c r="O13" s="469">
        <f t="shared" si="6"/>
        <v>5.0039999999999996</v>
      </c>
      <c r="P13" s="49">
        <v>900</v>
      </c>
      <c r="Q13" s="469">
        <f t="shared" si="7"/>
        <v>90.072000000000003</v>
      </c>
      <c r="R13" s="49">
        <v>750</v>
      </c>
      <c r="S13" s="469">
        <f t="shared" si="8"/>
        <v>75.06</v>
      </c>
      <c r="T13" s="49">
        <v>500</v>
      </c>
      <c r="U13" s="469">
        <f t="shared" si="9"/>
        <v>50.04</v>
      </c>
      <c r="V13" s="49">
        <v>30</v>
      </c>
      <c r="W13" s="469">
        <f t="shared" si="10"/>
        <v>3.0024000000000002</v>
      </c>
      <c r="X13" s="49">
        <v>20</v>
      </c>
      <c r="Y13" s="469">
        <f t="shared" si="11"/>
        <v>2.0015999999999998</v>
      </c>
      <c r="Z13" s="49">
        <v>50</v>
      </c>
      <c r="AA13" s="469">
        <f t="shared" si="12"/>
        <v>5.0039999999999996</v>
      </c>
      <c r="AB13" s="49">
        <v>300</v>
      </c>
      <c r="AC13" s="469">
        <f t="shared" si="13"/>
        <v>30.024000000000001</v>
      </c>
      <c r="AD13" s="49">
        <f t="shared" si="14"/>
        <v>2755</v>
      </c>
      <c r="AE13" s="84">
        <f t="shared" si="15"/>
        <v>275.72039999999998</v>
      </c>
    </row>
    <row r="14" spans="1:33" ht="17.45" customHeight="1">
      <c r="A14" s="466">
        <v>10</v>
      </c>
      <c r="B14" s="467" t="s">
        <v>865</v>
      </c>
      <c r="C14" s="466" t="s">
        <v>859</v>
      </c>
      <c r="D14" s="466">
        <v>46.08</v>
      </c>
      <c r="E14" s="88">
        <f t="shared" si="1"/>
        <v>276.48</v>
      </c>
      <c r="F14" s="49">
        <v>20</v>
      </c>
      <c r="G14" s="468">
        <f t="shared" si="2"/>
        <v>5.5296000000000003</v>
      </c>
      <c r="H14" s="49"/>
      <c r="I14" s="469">
        <f t="shared" si="3"/>
        <v>0</v>
      </c>
      <c r="J14" s="49"/>
      <c r="K14" s="468">
        <f t="shared" si="4"/>
        <v>0</v>
      </c>
      <c r="L14" s="49">
        <v>10</v>
      </c>
      <c r="M14" s="469">
        <f t="shared" si="5"/>
        <v>2.7648000000000001</v>
      </c>
      <c r="N14" s="49">
        <v>20</v>
      </c>
      <c r="O14" s="469">
        <f t="shared" si="6"/>
        <v>5.5296000000000003</v>
      </c>
      <c r="P14" s="49">
        <v>50</v>
      </c>
      <c r="Q14" s="469">
        <f t="shared" si="7"/>
        <v>13.824</v>
      </c>
      <c r="R14" s="49">
        <v>500</v>
      </c>
      <c r="S14" s="469">
        <f t="shared" si="8"/>
        <v>138.24</v>
      </c>
      <c r="T14" s="49"/>
      <c r="U14" s="469">
        <f t="shared" si="9"/>
        <v>0</v>
      </c>
      <c r="V14" s="49">
        <v>20</v>
      </c>
      <c r="W14" s="469">
        <f t="shared" si="10"/>
        <v>5.5296000000000003</v>
      </c>
      <c r="X14" s="49"/>
      <c r="Y14" s="469">
        <f t="shared" si="11"/>
        <v>0</v>
      </c>
      <c r="Z14" s="49"/>
      <c r="AA14" s="469">
        <f t="shared" si="12"/>
        <v>0</v>
      </c>
      <c r="AB14" s="49">
        <v>20</v>
      </c>
      <c r="AC14" s="469">
        <f t="shared" si="13"/>
        <v>5.5296000000000003</v>
      </c>
      <c r="AD14" s="49">
        <f t="shared" si="14"/>
        <v>640</v>
      </c>
      <c r="AE14" s="84">
        <f t="shared" si="15"/>
        <v>176.94719999999998</v>
      </c>
    </row>
    <row r="15" spans="1:33" ht="17.45" customHeight="1">
      <c r="A15" s="466">
        <v>11</v>
      </c>
      <c r="B15" s="467" t="s">
        <v>866</v>
      </c>
      <c r="C15" s="466" t="s">
        <v>859</v>
      </c>
      <c r="D15" s="466">
        <v>32.770000000000003</v>
      </c>
      <c r="E15" s="88">
        <f t="shared" si="1"/>
        <v>196.62</v>
      </c>
      <c r="F15" s="49">
        <v>9</v>
      </c>
      <c r="G15" s="468">
        <f t="shared" si="2"/>
        <v>1.7695799999999999</v>
      </c>
      <c r="H15" s="49"/>
      <c r="I15" s="469">
        <f t="shared" si="3"/>
        <v>0</v>
      </c>
      <c r="J15" s="49"/>
      <c r="K15" s="468">
        <f t="shared" si="4"/>
        <v>0</v>
      </c>
      <c r="L15" s="49"/>
      <c r="M15" s="469">
        <f t="shared" si="5"/>
        <v>0</v>
      </c>
      <c r="N15" s="49">
        <v>2</v>
      </c>
      <c r="O15" s="469">
        <f t="shared" si="6"/>
        <v>0.39324000000000003</v>
      </c>
      <c r="P15" s="49">
        <v>10</v>
      </c>
      <c r="Q15" s="469">
        <f t="shared" si="7"/>
        <v>1.9661999999999999</v>
      </c>
      <c r="R15" s="49">
        <v>50</v>
      </c>
      <c r="S15" s="469">
        <f t="shared" si="8"/>
        <v>9.8309999999999995</v>
      </c>
      <c r="T15" s="49">
        <v>20</v>
      </c>
      <c r="U15" s="469">
        <f t="shared" si="9"/>
        <v>3.9323999999999999</v>
      </c>
      <c r="V15" s="49">
        <v>0</v>
      </c>
      <c r="W15" s="469">
        <f t="shared" si="10"/>
        <v>0</v>
      </c>
      <c r="X15" s="49"/>
      <c r="Y15" s="469">
        <f t="shared" si="11"/>
        <v>0</v>
      </c>
      <c r="Z15" s="49">
        <v>5</v>
      </c>
      <c r="AA15" s="469">
        <f t="shared" si="12"/>
        <v>0.98309999999999997</v>
      </c>
      <c r="AB15" s="49"/>
      <c r="AC15" s="469">
        <f t="shared" si="13"/>
        <v>0</v>
      </c>
      <c r="AD15" s="49">
        <f t="shared" si="14"/>
        <v>96</v>
      </c>
      <c r="AE15" s="84">
        <f t="shared" si="15"/>
        <v>18.875520000000002</v>
      </c>
    </row>
    <row r="16" spans="1:33" ht="17.45" customHeight="1">
      <c r="A16" s="466">
        <v>12</v>
      </c>
      <c r="B16" s="467" t="s">
        <v>867</v>
      </c>
      <c r="C16" s="466" t="s">
        <v>859</v>
      </c>
      <c r="D16" s="466">
        <v>52.46</v>
      </c>
      <c r="E16" s="88">
        <f t="shared" si="1"/>
        <v>314.76</v>
      </c>
      <c r="F16" s="49">
        <v>9</v>
      </c>
      <c r="G16" s="468">
        <f t="shared" si="2"/>
        <v>2.83284</v>
      </c>
      <c r="H16" s="49"/>
      <c r="I16" s="469">
        <f t="shared" si="3"/>
        <v>0</v>
      </c>
      <c r="J16" s="49"/>
      <c r="K16" s="468">
        <f t="shared" si="4"/>
        <v>0</v>
      </c>
      <c r="L16" s="49"/>
      <c r="M16" s="469">
        <f t="shared" si="5"/>
        <v>0</v>
      </c>
      <c r="N16" s="49">
        <v>2</v>
      </c>
      <c r="O16" s="469">
        <f t="shared" si="6"/>
        <v>0.62951999999999997</v>
      </c>
      <c r="P16" s="49">
        <v>30</v>
      </c>
      <c r="Q16" s="469">
        <f t="shared" si="7"/>
        <v>9.4428000000000001</v>
      </c>
      <c r="R16" s="49">
        <v>20</v>
      </c>
      <c r="S16" s="469">
        <f t="shared" si="8"/>
        <v>6.2951999999999995</v>
      </c>
      <c r="T16" s="49">
        <v>60</v>
      </c>
      <c r="U16" s="469">
        <f t="shared" si="9"/>
        <v>18.8856</v>
      </c>
      <c r="V16" s="49">
        <v>0</v>
      </c>
      <c r="W16" s="469">
        <f t="shared" si="10"/>
        <v>0</v>
      </c>
      <c r="X16" s="49"/>
      <c r="Y16" s="469">
        <f t="shared" si="11"/>
        <v>0</v>
      </c>
      <c r="Z16" s="49">
        <v>10</v>
      </c>
      <c r="AA16" s="469">
        <f t="shared" si="12"/>
        <v>3.1475999999999997</v>
      </c>
      <c r="AB16" s="49">
        <v>50</v>
      </c>
      <c r="AC16" s="469">
        <f t="shared" si="13"/>
        <v>15.738</v>
      </c>
      <c r="AD16" s="49">
        <f t="shared" si="14"/>
        <v>181</v>
      </c>
      <c r="AE16" s="84">
        <f t="shared" si="15"/>
        <v>56.971559999999997</v>
      </c>
    </row>
    <row r="17" spans="1:31" ht="17.45" customHeight="1">
      <c r="A17" s="466">
        <v>13</v>
      </c>
      <c r="B17" s="467" t="s">
        <v>868</v>
      </c>
      <c r="C17" s="466" t="s">
        <v>855</v>
      </c>
      <c r="D17" s="466">
        <v>47.05</v>
      </c>
      <c r="E17" s="88">
        <f t="shared" si="1"/>
        <v>282.29999999999995</v>
      </c>
      <c r="F17" s="49">
        <v>6</v>
      </c>
      <c r="G17" s="468">
        <f t="shared" si="2"/>
        <v>1.6937999999999998</v>
      </c>
      <c r="H17" s="49">
        <v>6</v>
      </c>
      <c r="I17" s="469">
        <f t="shared" si="3"/>
        <v>1.6937999999999998</v>
      </c>
      <c r="J17" s="49">
        <v>36</v>
      </c>
      <c r="K17" s="468">
        <f t="shared" si="4"/>
        <v>10.162799999999999</v>
      </c>
      <c r="L17" s="49">
        <v>1</v>
      </c>
      <c r="M17" s="469">
        <f t="shared" si="5"/>
        <v>0.28229999999999994</v>
      </c>
      <c r="N17" s="49">
        <v>3</v>
      </c>
      <c r="O17" s="469">
        <f t="shared" si="6"/>
        <v>0.84689999999999988</v>
      </c>
      <c r="P17" s="49">
        <v>50</v>
      </c>
      <c r="Q17" s="469">
        <f t="shared" si="7"/>
        <v>14.114999999999998</v>
      </c>
      <c r="R17" s="49">
        <v>75</v>
      </c>
      <c r="S17" s="469">
        <f t="shared" si="8"/>
        <v>21.172499999999996</v>
      </c>
      <c r="T17" s="49">
        <v>60</v>
      </c>
      <c r="U17" s="469">
        <f t="shared" si="9"/>
        <v>16.937999999999995</v>
      </c>
      <c r="V17" s="49">
        <v>10</v>
      </c>
      <c r="W17" s="469">
        <f t="shared" si="10"/>
        <v>2.8229999999999995</v>
      </c>
      <c r="X17" s="49">
        <v>8</v>
      </c>
      <c r="Y17" s="469">
        <f t="shared" si="11"/>
        <v>2.2583999999999995</v>
      </c>
      <c r="Z17" s="49">
        <v>25</v>
      </c>
      <c r="AA17" s="469">
        <f t="shared" si="12"/>
        <v>7.0574999999999992</v>
      </c>
      <c r="AB17" s="49">
        <v>50</v>
      </c>
      <c r="AC17" s="469">
        <f t="shared" si="13"/>
        <v>14.114999999999998</v>
      </c>
      <c r="AD17" s="49">
        <f t="shared" si="14"/>
        <v>330</v>
      </c>
      <c r="AE17" s="84">
        <f t="shared" si="15"/>
        <v>93.158999999999963</v>
      </c>
    </row>
    <row r="18" spans="1:31" ht="17.45" customHeight="1">
      <c r="A18" s="466">
        <v>14</v>
      </c>
      <c r="B18" s="467" t="s">
        <v>869</v>
      </c>
      <c r="C18" s="466" t="s">
        <v>859</v>
      </c>
      <c r="D18" s="466">
        <v>43.51</v>
      </c>
      <c r="E18" s="88">
        <f t="shared" si="1"/>
        <v>261.06</v>
      </c>
      <c r="F18" s="49">
        <v>30</v>
      </c>
      <c r="G18" s="468">
        <f t="shared" si="2"/>
        <v>7.8318000000000003</v>
      </c>
      <c r="H18" s="49">
        <v>10</v>
      </c>
      <c r="I18" s="469">
        <f t="shared" si="3"/>
        <v>2.6105999999999998</v>
      </c>
      <c r="J18" s="49">
        <v>6</v>
      </c>
      <c r="K18" s="468">
        <f t="shared" si="4"/>
        <v>1.5663600000000002</v>
      </c>
      <c r="L18" s="49">
        <v>1</v>
      </c>
      <c r="M18" s="469">
        <f t="shared" si="5"/>
        <v>0.26106000000000001</v>
      </c>
      <c r="N18" s="49">
        <v>1</v>
      </c>
      <c r="O18" s="469">
        <f t="shared" si="6"/>
        <v>0.26106000000000001</v>
      </c>
      <c r="P18" s="49">
        <v>150</v>
      </c>
      <c r="Q18" s="469">
        <f t="shared" si="7"/>
        <v>39.158999999999999</v>
      </c>
      <c r="R18" s="49">
        <v>40</v>
      </c>
      <c r="S18" s="469">
        <f t="shared" si="8"/>
        <v>10.442399999999999</v>
      </c>
      <c r="T18" s="49">
        <v>200</v>
      </c>
      <c r="U18" s="469">
        <f t="shared" si="9"/>
        <v>52.212000000000003</v>
      </c>
      <c r="V18" s="49">
        <v>5</v>
      </c>
      <c r="W18" s="469">
        <f t="shared" si="10"/>
        <v>1.3052999999999999</v>
      </c>
      <c r="X18" s="49">
        <v>10</v>
      </c>
      <c r="Y18" s="469">
        <f t="shared" si="11"/>
        <v>2.6105999999999998</v>
      </c>
      <c r="Z18" s="49">
        <v>10</v>
      </c>
      <c r="AA18" s="469">
        <f t="shared" si="12"/>
        <v>2.6105999999999998</v>
      </c>
      <c r="AB18" s="49">
        <v>20</v>
      </c>
      <c r="AC18" s="469">
        <f t="shared" si="13"/>
        <v>5.2211999999999996</v>
      </c>
      <c r="AD18" s="49">
        <f t="shared" si="14"/>
        <v>483</v>
      </c>
      <c r="AE18" s="84">
        <f t="shared" si="15"/>
        <v>126.09198000000001</v>
      </c>
    </row>
    <row r="19" spans="1:31" ht="17.45" customHeight="1">
      <c r="A19" s="466">
        <v>15</v>
      </c>
      <c r="B19" s="467" t="s">
        <v>870</v>
      </c>
      <c r="C19" s="466" t="s">
        <v>859</v>
      </c>
      <c r="D19" s="466">
        <v>37.75</v>
      </c>
      <c r="E19" s="88">
        <f t="shared" si="1"/>
        <v>226.5</v>
      </c>
      <c r="F19" s="49">
        <v>2</v>
      </c>
      <c r="G19" s="468">
        <f t="shared" si="2"/>
        <v>0.45300000000000001</v>
      </c>
      <c r="H19" s="49">
        <v>5</v>
      </c>
      <c r="I19" s="469">
        <f t="shared" si="3"/>
        <v>1.1325000000000001</v>
      </c>
      <c r="J19" s="49">
        <v>6</v>
      </c>
      <c r="K19" s="468">
        <f t="shared" si="4"/>
        <v>1.359</v>
      </c>
      <c r="L19" s="49">
        <v>2</v>
      </c>
      <c r="M19" s="469">
        <f t="shared" si="5"/>
        <v>0.45300000000000001</v>
      </c>
      <c r="N19" s="49">
        <v>2</v>
      </c>
      <c r="O19" s="469">
        <f t="shared" si="6"/>
        <v>0.45300000000000001</v>
      </c>
      <c r="P19" s="49">
        <v>60</v>
      </c>
      <c r="Q19" s="469">
        <f t="shared" si="7"/>
        <v>13.59</v>
      </c>
      <c r="R19" s="49">
        <v>50</v>
      </c>
      <c r="S19" s="469">
        <f t="shared" si="8"/>
        <v>11.324999999999999</v>
      </c>
      <c r="T19" s="49">
        <v>40</v>
      </c>
      <c r="U19" s="469">
        <f t="shared" si="9"/>
        <v>9.06</v>
      </c>
      <c r="V19" s="49">
        <v>5</v>
      </c>
      <c r="W19" s="469">
        <f t="shared" si="10"/>
        <v>1.1325000000000001</v>
      </c>
      <c r="X19" s="49">
        <v>4</v>
      </c>
      <c r="Y19" s="469">
        <f t="shared" si="11"/>
        <v>0.90600000000000003</v>
      </c>
      <c r="Z19" s="49">
        <v>10</v>
      </c>
      <c r="AA19" s="469">
        <f t="shared" si="12"/>
        <v>2.2650000000000001</v>
      </c>
      <c r="AB19" s="49">
        <v>30</v>
      </c>
      <c r="AC19" s="469">
        <f t="shared" si="13"/>
        <v>6.7949999999999999</v>
      </c>
      <c r="AD19" s="49">
        <f t="shared" si="14"/>
        <v>216</v>
      </c>
      <c r="AE19" s="84">
        <f t="shared" si="15"/>
        <v>48.923999999999999</v>
      </c>
    </row>
    <row r="20" spans="1:31" ht="17.45" customHeight="1">
      <c r="A20" s="466">
        <v>16</v>
      </c>
      <c r="B20" s="467" t="s">
        <v>871</v>
      </c>
      <c r="C20" s="466" t="s">
        <v>859</v>
      </c>
      <c r="D20" s="466">
        <v>102.23</v>
      </c>
      <c r="E20" s="88">
        <f t="shared" si="1"/>
        <v>613.38</v>
      </c>
      <c r="F20" s="49">
        <v>2</v>
      </c>
      <c r="G20" s="468">
        <f t="shared" si="2"/>
        <v>1.2267600000000001</v>
      </c>
      <c r="H20" s="49">
        <v>5</v>
      </c>
      <c r="I20" s="469">
        <f t="shared" si="3"/>
        <v>3.0669</v>
      </c>
      <c r="J20" s="49"/>
      <c r="K20" s="468">
        <f t="shared" si="4"/>
        <v>0</v>
      </c>
      <c r="L20" s="49">
        <v>2</v>
      </c>
      <c r="M20" s="469">
        <f t="shared" si="5"/>
        <v>1.2267600000000001</v>
      </c>
      <c r="N20" s="49">
        <v>1</v>
      </c>
      <c r="O20" s="469">
        <f t="shared" si="6"/>
        <v>0.61338000000000004</v>
      </c>
      <c r="P20" s="49">
        <v>20</v>
      </c>
      <c r="Q20" s="469">
        <f t="shared" si="7"/>
        <v>12.2676</v>
      </c>
      <c r="R20" s="49">
        <v>50</v>
      </c>
      <c r="S20" s="469">
        <f t="shared" si="8"/>
        <v>30.669</v>
      </c>
      <c r="T20" s="49">
        <v>10</v>
      </c>
      <c r="U20" s="469">
        <f t="shared" si="9"/>
        <v>6.1337999999999999</v>
      </c>
      <c r="V20" s="49">
        <v>5</v>
      </c>
      <c r="W20" s="469">
        <f t="shared" si="10"/>
        <v>3.0669</v>
      </c>
      <c r="X20" s="49"/>
      <c r="Y20" s="469">
        <f t="shared" si="11"/>
        <v>0</v>
      </c>
      <c r="Z20" s="49">
        <v>5</v>
      </c>
      <c r="AA20" s="469">
        <f t="shared" si="12"/>
        <v>3.0669</v>
      </c>
      <c r="AB20" s="49"/>
      <c r="AC20" s="469">
        <f t="shared" si="13"/>
        <v>0</v>
      </c>
      <c r="AD20" s="49">
        <f t="shared" si="14"/>
        <v>100</v>
      </c>
      <c r="AE20" s="84">
        <f t="shared" si="15"/>
        <v>61.337999999999994</v>
      </c>
    </row>
    <row r="21" spans="1:31" ht="17.45" customHeight="1">
      <c r="A21" s="466">
        <v>17</v>
      </c>
      <c r="B21" s="467" t="s">
        <v>872</v>
      </c>
      <c r="C21" s="466" t="s">
        <v>859</v>
      </c>
      <c r="D21" s="466">
        <v>127.88</v>
      </c>
      <c r="E21" s="88">
        <f t="shared" si="1"/>
        <v>767.28</v>
      </c>
      <c r="F21" s="49">
        <v>1</v>
      </c>
      <c r="G21" s="468">
        <f t="shared" si="2"/>
        <v>0.76727999999999996</v>
      </c>
      <c r="H21" s="49">
        <v>2</v>
      </c>
      <c r="I21" s="469">
        <f t="shared" si="3"/>
        <v>1.5345599999999999</v>
      </c>
      <c r="J21" s="49">
        <v>3</v>
      </c>
      <c r="K21" s="468">
        <f t="shared" si="4"/>
        <v>2.3018400000000003</v>
      </c>
      <c r="L21" s="49">
        <v>1</v>
      </c>
      <c r="M21" s="469">
        <f t="shared" si="5"/>
        <v>0.76727999999999996</v>
      </c>
      <c r="N21" s="49"/>
      <c r="O21" s="469">
        <f t="shared" si="6"/>
        <v>0</v>
      </c>
      <c r="P21" s="49">
        <v>25</v>
      </c>
      <c r="Q21" s="469">
        <f t="shared" si="7"/>
        <v>19.181999999999999</v>
      </c>
      <c r="R21" s="49">
        <v>8</v>
      </c>
      <c r="S21" s="469">
        <f t="shared" si="8"/>
        <v>6.1382399999999997</v>
      </c>
      <c r="T21" s="49">
        <v>50</v>
      </c>
      <c r="U21" s="469">
        <f t="shared" si="9"/>
        <v>38.363999999999997</v>
      </c>
      <c r="V21" s="49">
        <v>3</v>
      </c>
      <c r="W21" s="469">
        <f t="shared" si="10"/>
        <v>2.3018400000000003</v>
      </c>
      <c r="X21" s="49">
        <v>4</v>
      </c>
      <c r="Y21" s="469">
        <f t="shared" si="11"/>
        <v>3.0691199999999998</v>
      </c>
      <c r="Z21" s="49">
        <v>20</v>
      </c>
      <c r="AA21" s="469">
        <f t="shared" si="12"/>
        <v>15.345599999999999</v>
      </c>
      <c r="AB21" s="49">
        <v>15</v>
      </c>
      <c r="AC21" s="469">
        <f t="shared" si="13"/>
        <v>11.509199999999998</v>
      </c>
      <c r="AD21" s="49">
        <f t="shared" si="14"/>
        <v>132</v>
      </c>
      <c r="AE21" s="84">
        <f t="shared" si="15"/>
        <v>101.28095999999999</v>
      </c>
    </row>
    <row r="22" spans="1:31" ht="17.45" customHeight="1">
      <c r="A22" s="466">
        <v>18</v>
      </c>
      <c r="B22" s="467" t="s">
        <v>873</v>
      </c>
      <c r="C22" s="466" t="s">
        <v>859</v>
      </c>
      <c r="D22" s="466">
        <v>36</v>
      </c>
      <c r="E22" s="88">
        <f t="shared" si="1"/>
        <v>216</v>
      </c>
      <c r="F22" s="49">
        <v>9</v>
      </c>
      <c r="G22" s="468">
        <f t="shared" si="2"/>
        <v>1.944</v>
      </c>
      <c r="H22" s="49">
        <v>6</v>
      </c>
      <c r="I22" s="469">
        <f t="shared" si="3"/>
        <v>1.296</v>
      </c>
      <c r="J22" s="49">
        <v>2</v>
      </c>
      <c r="K22" s="468">
        <f t="shared" si="4"/>
        <v>0.432</v>
      </c>
      <c r="L22" s="49">
        <v>3</v>
      </c>
      <c r="M22" s="469">
        <f t="shared" si="5"/>
        <v>0.64800000000000002</v>
      </c>
      <c r="N22" s="49">
        <v>1</v>
      </c>
      <c r="O22" s="469">
        <f t="shared" si="6"/>
        <v>0.216</v>
      </c>
      <c r="P22" s="49">
        <v>10</v>
      </c>
      <c r="Q22" s="469">
        <f t="shared" si="7"/>
        <v>2.16</v>
      </c>
      <c r="R22" s="49">
        <v>8</v>
      </c>
      <c r="S22" s="469">
        <f t="shared" si="8"/>
        <v>1.728</v>
      </c>
      <c r="T22" s="49">
        <v>10</v>
      </c>
      <c r="U22" s="469">
        <f t="shared" si="9"/>
        <v>2.16</v>
      </c>
      <c r="V22" s="49">
        <v>3</v>
      </c>
      <c r="W22" s="469">
        <f t="shared" si="10"/>
        <v>0.64800000000000002</v>
      </c>
      <c r="X22" s="49">
        <v>2</v>
      </c>
      <c r="Y22" s="469">
        <f t="shared" si="11"/>
        <v>0.432</v>
      </c>
      <c r="Z22" s="49">
        <v>5</v>
      </c>
      <c r="AA22" s="469">
        <f t="shared" si="12"/>
        <v>1.08</v>
      </c>
      <c r="AB22" s="49">
        <v>5</v>
      </c>
      <c r="AC22" s="469">
        <f t="shared" si="13"/>
        <v>1.08</v>
      </c>
      <c r="AD22" s="49">
        <f t="shared" si="14"/>
        <v>64</v>
      </c>
      <c r="AE22" s="84">
        <f t="shared" si="15"/>
        <v>13.824000000000002</v>
      </c>
    </row>
    <row r="23" spans="1:31" ht="17.45" customHeight="1">
      <c r="A23" s="466">
        <v>19</v>
      </c>
      <c r="B23" s="467" t="s">
        <v>874</v>
      </c>
      <c r="C23" s="466" t="s">
        <v>859</v>
      </c>
      <c r="D23" s="466">
        <v>396.5</v>
      </c>
      <c r="E23" s="88">
        <f t="shared" si="1"/>
        <v>2379</v>
      </c>
      <c r="F23" s="49">
        <v>1</v>
      </c>
      <c r="G23" s="468">
        <f t="shared" si="2"/>
        <v>2.379</v>
      </c>
      <c r="H23" s="49">
        <v>2</v>
      </c>
      <c r="I23" s="469">
        <f t="shared" si="3"/>
        <v>4.758</v>
      </c>
      <c r="J23" s="49">
        <v>2</v>
      </c>
      <c r="K23" s="468">
        <f t="shared" si="4"/>
        <v>4.758</v>
      </c>
      <c r="L23" s="49">
        <v>1</v>
      </c>
      <c r="M23" s="469">
        <f t="shared" si="5"/>
        <v>2.379</v>
      </c>
      <c r="N23" s="49"/>
      <c r="O23" s="469">
        <f t="shared" si="6"/>
        <v>0</v>
      </c>
      <c r="P23" s="49">
        <v>10</v>
      </c>
      <c r="Q23" s="469">
        <f t="shared" si="7"/>
        <v>23.79</v>
      </c>
      <c r="R23" s="49">
        <v>3</v>
      </c>
      <c r="S23" s="469">
        <f t="shared" si="8"/>
        <v>7.1369999999999996</v>
      </c>
      <c r="T23" s="49"/>
      <c r="U23" s="469">
        <f t="shared" si="9"/>
        <v>0</v>
      </c>
      <c r="V23" s="49">
        <v>0</v>
      </c>
      <c r="W23" s="469">
        <f t="shared" si="10"/>
        <v>0</v>
      </c>
      <c r="X23" s="49">
        <v>5</v>
      </c>
      <c r="Y23" s="469">
        <f t="shared" si="11"/>
        <v>11.895</v>
      </c>
      <c r="Z23" s="49">
        <v>1</v>
      </c>
      <c r="AA23" s="469">
        <f t="shared" si="12"/>
        <v>2.379</v>
      </c>
      <c r="AB23" s="49"/>
      <c r="AC23" s="469">
        <f t="shared" si="13"/>
        <v>0</v>
      </c>
      <c r="AD23" s="49">
        <f t="shared" si="14"/>
        <v>25</v>
      </c>
      <c r="AE23" s="84">
        <f t="shared" si="15"/>
        <v>59.475000000000001</v>
      </c>
    </row>
    <row r="24" spans="1:31" ht="17.45" customHeight="1">
      <c r="A24" s="466">
        <v>20</v>
      </c>
      <c r="B24" s="467" t="s">
        <v>875</v>
      </c>
      <c r="C24" s="466" t="s">
        <v>859</v>
      </c>
      <c r="D24" s="466">
        <v>193.23</v>
      </c>
      <c r="E24" s="88">
        <f t="shared" si="1"/>
        <v>1159.3799999999999</v>
      </c>
      <c r="F24" s="49">
        <v>2</v>
      </c>
      <c r="G24" s="468">
        <f t="shared" si="2"/>
        <v>2.3187599999999997</v>
      </c>
      <c r="H24" s="49">
        <v>1</v>
      </c>
      <c r="I24" s="469">
        <f t="shared" si="3"/>
        <v>1.1593799999999999</v>
      </c>
      <c r="J24" s="49">
        <v>4</v>
      </c>
      <c r="K24" s="468">
        <f t="shared" si="4"/>
        <v>4.6375199999999994</v>
      </c>
      <c r="L24" s="49">
        <v>2</v>
      </c>
      <c r="M24" s="469">
        <f t="shared" si="5"/>
        <v>2.3187599999999997</v>
      </c>
      <c r="N24" s="49"/>
      <c r="O24" s="469">
        <f t="shared" si="6"/>
        <v>0</v>
      </c>
      <c r="P24" s="49">
        <v>20</v>
      </c>
      <c r="Q24" s="469">
        <f t="shared" si="7"/>
        <v>23.1876</v>
      </c>
      <c r="R24" s="49">
        <v>12</v>
      </c>
      <c r="S24" s="469">
        <f t="shared" si="8"/>
        <v>13.912559999999997</v>
      </c>
      <c r="T24" s="49">
        <v>10</v>
      </c>
      <c r="U24" s="469">
        <f t="shared" si="9"/>
        <v>11.5938</v>
      </c>
      <c r="V24" s="49">
        <v>5</v>
      </c>
      <c r="W24" s="469">
        <f t="shared" si="10"/>
        <v>5.7968999999999999</v>
      </c>
      <c r="X24" s="49">
        <v>10</v>
      </c>
      <c r="Y24" s="469">
        <f t="shared" si="11"/>
        <v>11.5938</v>
      </c>
      <c r="Z24" s="49">
        <v>4</v>
      </c>
      <c r="AA24" s="469">
        <f t="shared" si="12"/>
        <v>4.6375199999999994</v>
      </c>
      <c r="AB24" s="49"/>
      <c r="AC24" s="469">
        <f t="shared" si="13"/>
        <v>0</v>
      </c>
      <c r="AD24" s="49">
        <f t="shared" si="14"/>
        <v>70</v>
      </c>
      <c r="AE24" s="84">
        <f t="shared" si="15"/>
        <v>81.156599999999997</v>
      </c>
    </row>
    <row r="25" spans="1:31" ht="17.45" customHeight="1">
      <c r="A25" s="466">
        <v>21</v>
      </c>
      <c r="B25" s="467" t="s">
        <v>876</v>
      </c>
      <c r="C25" s="466" t="s">
        <v>859</v>
      </c>
      <c r="D25" s="466">
        <v>179.4</v>
      </c>
      <c r="E25" s="88">
        <f t="shared" si="1"/>
        <v>1076.4000000000001</v>
      </c>
      <c r="F25" s="49">
        <v>2</v>
      </c>
      <c r="G25" s="468">
        <f t="shared" si="2"/>
        <v>2.1528</v>
      </c>
      <c r="H25" s="49">
        <v>1</v>
      </c>
      <c r="I25" s="469">
        <f t="shared" si="3"/>
        <v>1.0764</v>
      </c>
      <c r="J25" s="49"/>
      <c r="K25" s="468">
        <f t="shared" si="4"/>
        <v>0</v>
      </c>
      <c r="L25" s="49"/>
      <c r="M25" s="469">
        <f t="shared" si="5"/>
        <v>0</v>
      </c>
      <c r="N25" s="49"/>
      <c r="O25" s="469">
        <f t="shared" si="6"/>
        <v>0</v>
      </c>
      <c r="P25" s="49">
        <v>10</v>
      </c>
      <c r="Q25" s="469">
        <f t="shared" si="7"/>
        <v>10.763999999999999</v>
      </c>
      <c r="R25" s="49">
        <v>5</v>
      </c>
      <c r="S25" s="469">
        <f t="shared" si="8"/>
        <v>5.3819999999999997</v>
      </c>
      <c r="T25" s="49"/>
      <c r="U25" s="469">
        <f t="shared" si="9"/>
        <v>0</v>
      </c>
      <c r="V25" s="49">
        <v>2</v>
      </c>
      <c r="W25" s="469">
        <f t="shared" si="10"/>
        <v>2.1528</v>
      </c>
      <c r="X25" s="49">
        <v>3</v>
      </c>
      <c r="Y25" s="469">
        <f t="shared" si="11"/>
        <v>3.2292000000000001</v>
      </c>
      <c r="Z25" s="49"/>
      <c r="AA25" s="469">
        <f t="shared" si="12"/>
        <v>0</v>
      </c>
      <c r="AB25" s="49"/>
      <c r="AC25" s="469">
        <f t="shared" si="13"/>
        <v>0</v>
      </c>
      <c r="AD25" s="49">
        <f t="shared" si="14"/>
        <v>23</v>
      </c>
      <c r="AE25" s="84">
        <f t="shared" si="15"/>
        <v>24.757199999999997</v>
      </c>
    </row>
    <row r="26" spans="1:31" ht="31.5">
      <c r="A26" s="466">
        <v>22</v>
      </c>
      <c r="B26" s="467" t="s">
        <v>877</v>
      </c>
      <c r="C26" s="470" t="s">
        <v>878</v>
      </c>
      <c r="D26" s="466">
        <v>16.77</v>
      </c>
      <c r="E26" s="88">
        <f t="shared" si="1"/>
        <v>100.62</v>
      </c>
      <c r="F26" s="49">
        <v>80</v>
      </c>
      <c r="G26" s="468">
        <f t="shared" si="2"/>
        <v>8.0495999999999999</v>
      </c>
      <c r="H26" s="49">
        <v>10</v>
      </c>
      <c r="I26" s="469">
        <f t="shared" si="3"/>
        <v>1.0062</v>
      </c>
      <c r="J26" s="49">
        <v>6</v>
      </c>
      <c r="K26" s="468">
        <f t="shared" si="4"/>
        <v>0.60372000000000003</v>
      </c>
      <c r="L26" s="49">
        <v>10</v>
      </c>
      <c r="M26" s="469">
        <f t="shared" si="5"/>
        <v>1.0062</v>
      </c>
      <c r="N26" s="49">
        <v>2</v>
      </c>
      <c r="O26" s="469">
        <f t="shared" si="6"/>
        <v>0.20124</v>
      </c>
      <c r="P26" s="49">
        <v>100</v>
      </c>
      <c r="Q26" s="469">
        <f t="shared" si="7"/>
        <v>10.061999999999999</v>
      </c>
      <c r="R26" s="49">
        <v>900</v>
      </c>
      <c r="S26" s="469">
        <f t="shared" si="8"/>
        <v>90.558000000000007</v>
      </c>
      <c r="T26" s="49">
        <v>120</v>
      </c>
      <c r="U26" s="469">
        <f t="shared" si="9"/>
        <v>12.074400000000001</v>
      </c>
      <c r="V26" s="49">
        <v>50</v>
      </c>
      <c r="W26" s="469">
        <f t="shared" si="10"/>
        <v>5.0309999999999997</v>
      </c>
      <c r="X26" s="49"/>
      <c r="Y26" s="469">
        <f t="shared" si="11"/>
        <v>0</v>
      </c>
      <c r="Z26" s="49">
        <v>100</v>
      </c>
      <c r="AA26" s="469">
        <f t="shared" si="12"/>
        <v>10.061999999999999</v>
      </c>
      <c r="AB26" s="49"/>
      <c r="AC26" s="469">
        <f t="shared" si="13"/>
        <v>0</v>
      </c>
      <c r="AD26" s="49">
        <f t="shared" si="14"/>
        <v>1378</v>
      </c>
      <c r="AE26" s="84">
        <f t="shared" si="15"/>
        <v>138.65436000000003</v>
      </c>
    </row>
    <row r="27" spans="1:31" ht="31.5">
      <c r="A27" s="466">
        <v>23</v>
      </c>
      <c r="B27" s="467" t="s">
        <v>879</v>
      </c>
      <c r="C27" s="470" t="s">
        <v>878</v>
      </c>
      <c r="D27" s="466">
        <v>26</v>
      </c>
      <c r="E27" s="88">
        <f t="shared" si="1"/>
        <v>156</v>
      </c>
      <c r="F27" s="49">
        <v>40</v>
      </c>
      <c r="G27" s="468">
        <f t="shared" si="2"/>
        <v>6.24</v>
      </c>
      <c r="H27" s="49">
        <v>10</v>
      </c>
      <c r="I27" s="469">
        <f t="shared" si="3"/>
        <v>1.56</v>
      </c>
      <c r="J27" s="49"/>
      <c r="K27" s="468">
        <f t="shared" si="4"/>
        <v>0</v>
      </c>
      <c r="L27" s="49">
        <v>5</v>
      </c>
      <c r="M27" s="469">
        <f t="shared" si="5"/>
        <v>0.78</v>
      </c>
      <c r="N27" s="49">
        <v>1</v>
      </c>
      <c r="O27" s="469">
        <f t="shared" si="6"/>
        <v>0.156</v>
      </c>
      <c r="P27" s="49">
        <v>55</v>
      </c>
      <c r="Q27" s="469">
        <f t="shared" si="7"/>
        <v>8.58</v>
      </c>
      <c r="R27" s="49">
        <v>450</v>
      </c>
      <c r="S27" s="469">
        <f t="shared" si="8"/>
        <v>70.2</v>
      </c>
      <c r="T27" s="49"/>
      <c r="U27" s="469">
        <f t="shared" si="9"/>
        <v>0</v>
      </c>
      <c r="V27" s="49">
        <v>10</v>
      </c>
      <c r="W27" s="469">
        <f t="shared" si="10"/>
        <v>1.56</v>
      </c>
      <c r="X27" s="49">
        <v>10</v>
      </c>
      <c r="Y27" s="469">
        <f t="shared" si="11"/>
        <v>1.56</v>
      </c>
      <c r="Z27" s="49"/>
      <c r="AA27" s="469">
        <f t="shared" si="12"/>
        <v>0</v>
      </c>
      <c r="AB27" s="49"/>
      <c r="AC27" s="469">
        <f t="shared" si="13"/>
        <v>0</v>
      </c>
      <c r="AD27" s="49">
        <f t="shared" si="14"/>
        <v>581</v>
      </c>
      <c r="AE27" s="84">
        <f t="shared" si="15"/>
        <v>90.63600000000001</v>
      </c>
    </row>
    <row r="28" spans="1:31" ht="31.5">
      <c r="A28" s="466">
        <v>24</v>
      </c>
      <c r="B28" s="467" t="s">
        <v>880</v>
      </c>
      <c r="C28" s="470" t="s">
        <v>878</v>
      </c>
      <c r="D28" s="466">
        <v>24.7</v>
      </c>
      <c r="E28" s="88">
        <f t="shared" si="1"/>
        <v>148.19999999999999</v>
      </c>
      <c r="F28" s="49">
        <v>60</v>
      </c>
      <c r="G28" s="468">
        <f t="shared" si="2"/>
        <v>8.8919999999999995</v>
      </c>
      <c r="H28" s="49">
        <v>5</v>
      </c>
      <c r="I28" s="469">
        <f t="shared" si="3"/>
        <v>0.74099999999999999</v>
      </c>
      <c r="J28" s="49">
        <v>6</v>
      </c>
      <c r="K28" s="468">
        <f t="shared" si="4"/>
        <v>0.88919999999999988</v>
      </c>
      <c r="L28" s="49">
        <v>2</v>
      </c>
      <c r="M28" s="469">
        <f t="shared" si="5"/>
        <v>0.2964</v>
      </c>
      <c r="N28" s="49">
        <v>2</v>
      </c>
      <c r="O28" s="469">
        <f t="shared" si="6"/>
        <v>0.2964</v>
      </c>
      <c r="P28" s="49">
        <v>65</v>
      </c>
      <c r="Q28" s="469">
        <f t="shared" si="7"/>
        <v>9.6329999999999991</v>
      </c>
      <c r="R28" s="49">
        <v>210</v>
      </c>
      <c r="S28" s="469">
        <f t="shared" si="8"/>
        <v>31.121999999999996</v>
      </c>
      <c r="T28" s="49">
        <v>30</v>
      </c>
      <c r="U28" s="469">
        <f t="shared" si="9"/>
        <v>4.4459999999999997</v>
      </c>
      <c r="V28" s="49">
        <v>4</v>
      </c>
      <c r="W28" s="469">
        <f t="shared" si="10"/>
        <v>0.59279999999999999</v>
      </c>
      <c r="X28" s="49">
        <v>10</v>
      </c>
      <c r="Y28" s="469">
        <f t="shared" si="11"/>
        <v>1.482</v>
      </c>
      <c r="Z28" s="49">
        <v>20</v>
      </c>
      <c r="AA28" s="469">
        <f t="shared" si="12"/>
        <v>2.964</v>
      </c>
      <c r="AB28" s="49">
        <v>5</v>
      </c>
      <c r="AC28" s="469">
        <f t="shared" si="13"/>
        <v>0.74099999999999999</v>
      </c>
      <c r="AD28" s="49">
        <f t="shared" si="14"/>
        <v>419</v>
      </c>
      <c r="AE28" s="84">
        <f t="shared" si="15"/>
        <v>62.095799999999983</v>
      </c>
    </row>
    <row r="29" spans="1:31" ht="31.5">
      <c r="A29" s="466">
        <v>25</v>
      </c>
      <c r="B29" s="467" t="s">
        <v>881</v>
      </c>
      <c r="C29" s="470" t="s">
        <v>878</v>
      </c>
      <c r="D29" s="466">
        <v>2.33</v>
      </c>
      <c r="E29" s="88">
        <f t="shared" si="1"/>
        <v>13.98</v>
      </c>
      <c r="F29" s="49">
        <v>20</v>
      </c>
      <c r="G29" s="468">
        <f t="shared" si="2"/>
        <v>0.27960000000000002</v>
      </c>
      <c r="H29" s="49">
        <v>2</v>
      </c>
      <c r="I29" s="469">
        <f t="shared" si="3"/>
        <v>2.7960000000000002E-2</v>
      </c>
      <c r="J29" s="49"/>
      <c r="K29" s="468">
        <f t="shared" si="4"/>
        <v>0</v>
      </c>
      <c r="L29" s="49">
        <v>1</v>
      </c>
      <c r="M29" s="469">
        <f t="shared" si="5"/>
        <v>1.3980000000000001E-2</v>
      </c>
      <c r="N29" s="49">
        <v>2</v>
      </c>
      <c r="O29" s="469">
        <f t="shared" si="6"/>
        <v>2.7960000000000002E-2</v>
      </c>
      <c r="P29" s="49">
        <v>20</v>
      </c>
      <c r="Q29" s="469">
        <f t="shared" si="7"/>
        <v>0.27960000000000002</v>
      </c>
      <c r="R29" s="49">
        <v>100</v>
      </c>
      <c r="S29" s="469">
        <f t="shared" si="8"/>
        <v>1.3979999999999999</v>
      </c>
      <c r="T29" s="49"/>
      <c r="U29" s="469">
        <f t="shared" si="9"/>
        <v>0</v>
      </c>
      <c r="V29" s="49">
        <v>0</v>
      </c>
      <c r="W29" s="469">
        <f t="shared" si="10"/>
        <v>0</v>
      </c>
      <c r="X29" s="49"/>
      <c r="Y29" s="469">
        <f t="shared" si="11"/>
        <v>0</v>
      </c>
      <c r="Z29" s="49"/>
      <c r="AA29" s="469">
        <f t="shared" si="12"/>
        <v>0</v>
      </c>
      <c r="AB29" s="49">
        <v>7</v>
      </c>
      <c r="AC29" s="469">
        <f t="shared" si="13"/>
        <v>9.7860000000000003E-2</v>
      </c>
      <c r="AD29" s="49">
        <f t="shared" si="14"/>
        <v>152</v>
      </c>
      <c r="AE29" s="84">
        <f t="shared" si="15"/>
        <v>2.1249599999999997</v>
      </c>
    </row>
    <row r="30" spans="1:31" ht="31.5">
      <c r="A30" s="466">
        <v>26</v>
      </c>
      <c r="B30" s="467" t="s">
        <v>882</v>
      </c>
      <c r="C30" s="470" t="s">
        <v>878</v>
      </c>
      <c r="D30" s="466">
        <v>5.72</v>
      </c>
      <c r="E30" s="88">
        <f t="shared" si="1"/>
        <v>34.32</v>
      </c>
      <c r="F30" s="49">
        <v>30</v>
      </c>
      <c r="G30" s="468">
        <f t="shared" si="2"/>
        <v>1.0295999999999998</v>
      </c>
      <c r="H30" s="49">
        <v>2</v>
      </c>
      <c r="I30" s="469">
        <f t="shared" si="3"/>
        <v>6.8640000000000007E-2</v>
      </c>
      <c r="J30" s="49"/>
      <c r="K30" s="468">
        <f t="shared" si="4"/>
        <v>0</v>
      </c>
      <c r="L30" s="49">
        <v>1</v>
      </c>
      <c r="M30" s="469">
        <f t="shared" si="5"/>
        <v>3.4320000000000003E-2</v>
      </c>
      <c r="N30" s="49">
        <v>1</v>
      </c>
      <c r="O30" s="469">
        <f t="shared" si="6"/>
        <v>3.4320000000000003E-2</v>
      </c>
      <c r="P30" s="49">
        <v>30</v>
      </c>
      <c r="Q30" s="469">
        <f t="shared" si="7"/>
        <v>1.0295999999999998</v>
      </c>
      <c r="R30" s="49">
        <v>50</v>
      </c>
      <c r="S30" s="469">
        <f t="shared" si="8"/>
        <v>1.716</v>
      </c>
      <c r="T30" s="49">
        <v>600</v>
      </c>
      <c r="U30" s="469">
        <f t="shared" si="9"/>
        <v>20.591999999999999</v>
      </c>
      <c r="V30" s="49">
        <v>50</v>
      </c>
      <c r="W30" s="469">
        <f t="shared" si="10"/>
        <v>1.716</v>
      </c>
      <c r="X30" s="49">
        <v>50</v>
      </c>
      <c r="Y30" s="469">
        <f t="shared" si="11"/>
        <v>1.716</v>
      </c>
      <c r="Z30" s="49">
        <v>48</v>
      </c>
      <c r="AA30" s="469">
        <f t="shared" si="12"/>
        <v>1.6473600000000002</v>
      </c>
      <c r="AB30" s="49">
        <v>10</v>
      </c>
      <c r="AC30" s="469">
        <f t="shared" si="13"/>
        <v>0.34320000000000001</v>
      </c>
      <c r="AD30" s="49">
        <f t="shared" si="14"/>
        <v>872</v>
      </c>
      <c r="AE30" s="84">
        <f t="shared" si="15"/>
        <v>29.927039999999998</v>
      </c>
    </row>
    <row r="31" spans="1:31">
      <c r="A31" s="466">
        <v>27</v>
      </c>
      <c r="B31" s="467" t="s">
        <v>883</v>
      </c>
      <c r="C31" s="466" t="s">
        <v>859</v>
      </c>
      <c r="D31" s="466">
        <v>31.4</v>
      </c>
      <c r="E31" s="88">
        <f t="shared" si="1"/>
        <v>188.39999999999998</v>
      </c>
      <c r="F31" s="49">
        <v>2</v>
      </c>
      <c r="G31" s="468">
        <f t="shared" si="2"/>
        <v>0.37679999999999997</v>
      </c>
      <c r="H31" s="49"/>
      <c r="I31" s="469">
        <f t="shared" si="3"/>
        <v>0</v>
      </c>
      <c r="J31" s="49"/>
      <c r="K31" s="468">
        <f t="shared" si="4"/>
        <v>0</v>
      </c>
      <c r="L31" s="49">
        <v>1</v>
      </c>
      <c r="M31" s="469">
        <f t="shared" si="5"/>
        <v>0.18839999999999998</v>
      </c>
      <c r="N31" s="49"/>
      <c r="O31" s="469">
        <f t="shared" si="6"/>
        <v>0</v>
      </c>
      <c r="P31" s="49">
        <v>10</v>
      </c>
      <c r="Q31" s="469">
        <f t="shared" si="7"/>
        <v>1.8839999999999997</v>
      </c>
      <c r="R31" s="49">
        <v>20</v>
      </c>
      <c r="S31" s="469">
        <f t="shared" si="8"/>
        <v>3.7679999999999993</v>
      </c>
      <c r="T31" s="49">
        <v>10</v>
      </c>
      <c r="U31" s="469">
        <f t="shared" si="9"/>
        <v>1.8839999999999997</v>
      </c>
      <c r="V31" s="49">
        <v>3</v>
      </c>
      <c r="W31" s="469">
        <f t="shared" si="10"/>
        <v>0.56519999999999992</v>
      </c>
      <c r="X31" s="49">
        <v>50</v>
      </c>
      <c r="Y31" s="469">
        <f t="shared" si="11"/>
        <v>9.4199999999999982</v>
      </c>
      <c r="Z31" s="49"/>
      <c r="AA31" s="469">
        <f t="shared" si="12"/>
        <v>0</v>
      </c>
      <c r="AB31" s="49">
        <v>5</v>
      </c>
      <c r="AC31" s="469">
        <f t="shared" si="13"/>
        <v>0.94199999999999984</v>
      </c>
      <c r="AD31" s="49">
        <f t="shared" si="14"/>
        <v>101</v>
      </c>
      <c r="AE31" s="84">
        <f t="shared" si="15"/>
        <v>19.028399999999998</v>
      </c>
    </row>
    <row r="32" spans="1:31">
      <c r="A32" s="466">
        <v>28</v>
      </c>
      <c r="B32" s="467" t="s">
        <v>884</v>
      </c>
      <c r="C32" s="466" t="s">
        <v>859</v>
      </c>
      <c r="D32" s="466">
        <v>59.47</v>
      </c>
      <c r="E32" s="88">
        <f t="shared" si="1"/>
        <v>356.82</v>
      </c>
      <c r="F32" s="49">
        <v>5</v>
      </c>
      <c r="G32" s="468">
        <f t="shared" si="2"/>
        <v>1.7841</v>
      </c>
      <c r="H32" s="49"/>
      <c r="I32" s="469">
        <f t="shared" si="3"/>
        <v>0</v>
      </c>
      <c r="J32" s="49"/>
      <c r="K32" s="468">
        <f t="shared" si="4"/>
        <v>0</v>
      </c>
      <c r="L32" s="49"/>
      <c r="M32" s="469">
        <f t="shared" si="5"/>
        <v>0</v>
      </c>
      <c r="N32" s="49">
        <v>1</v>
      </c>
      <c r="O32" s="469">
        <f t="shared" si="6"/>
        <v>0.35681999999999997</v>
      </c>
      <c r="P32" s="49">
        <v>3</v>
      </c>
      <c r="Q32" s="469">
        <f t="shared" si="7"/>
        <v>1.07046</v>
      </c>
      <c r="R32" s="49">
        <v>25</v>
      </c>
      <c r="S32" s="469">
        <f t="shared" si="8"/>
        <v>8.9205000000000005</v>
      </c>
      <c r="T32" s="49"/>
      <c r="U32" s="469">
        <f t="shared" si="9"/>
        <v>0</v>
      </c>
      <c r="V32" s="49">
        <v>0</v>
      </c>
      <c r="W32" s="469">
        <f t="shared" si="10"/>
        <v>0</v>
      </c>
      <c r="X32" s="49"/>
      <c r="Y32" s="469">
        <f t="shared" si="11"/>
        <v>0</v>
      </c>
      <c r="Z32" s="49"/>
      <c r="AA32" s="469">
        <f t="shared" si="12"/>
        <v>0</v>
      </c>
      <c r="AB32" s="49"/>
      <c r="AC32" s="469">
        <f t="shared" si="13"/>
        <v>0</v>
      </c>
      <c r="AD32" s="49">
        <f t="shared" si="14"/>
        <v>34</v>
      </c>
      <c r="AE32" s="84">
        <f t="shared" si="15"/>
        <v>12.131880000000001</v>
      </c>
    </row>
    <row r="33" spans="1:31">
      <c r="A33" s="466">
        <v>29</v>
      </c>
      <c r="B33" s="467" t="s">
        <v>885</v>
      </c>
      <c r="C33" s="466" t="s">
        <v>859</v>
      </c>
      <c r="D33" s="466">
        <v>85.18</v>
      </c>
      <c r="E33" s="88">
        <f t="shared" si="1"/>
        <v>511.08000000000004</v>
      </c>
      <c r="F33" s="49">
        <v>5</v>
      </c>
      <c r="G33" s="468">
        <f t="shared" si="2"/>
        <v>2.5554000000000001</v>
      </c>
      <c r="H33" s="49"/>
      <c r="I33" s="469">
        <f t="shared" si="3"/>
        <v>0</v>
      </c>
      <c r="J33" s="49"/>
      <c r="K33" s="468">
        <f t="shared" si="4"/>
        <v>0</v>
      </c>
      <c r="L33" s="49"/>
      <c r="M33" s="469">
        <f t="shared" si="5"/>
        <v>0</v>
      </c>
      <c r="N33" s="49"/>
      <c r="O33" s="469">
        <f t="shared" si="6"/>
        <v>0</v>
      </c>
      <c r="P33" s="49">
        <v>10</v>
      </c>
      <c r="Q33" s="469">
        <f t="shared" si="7"/>
        <v>5.1108000000000002</v>
      </c>
      <c r="R33" s="49">
        <v>10</v>
      </c>
      <c r="S33" s="469">
        <f t="shared" si="8"/>
        <v>5.1108000000000002</v>
      </c>
      <c r="T33" s="49"/>
      <c r="U33" s="469">
        <f t="shared" si="9"/>
        <v>0</v>
      </c>
      <c r="V33" s="49">
        <v>0</v>
      </c>
      <c r="W33" s="469">
        <f t="shared" si="10"/>
        <v>0</v>
      </c>
      <c r="X33" s="49"/>
      <c r="Y33" s="469">
        <f t="shared" si="11"/>
        <v>0</v>
      </c>
      <c r="Z33" s="49"/>
      <c r="AA33" s="469">
        <f t="shared" si="12"/>
        <v>0</v>
      </c>
      <c r="AB33" s="49"/>
      <c r="AC33" s="469">
        <f t="shared" si="13"/>
        <v>0</v>
      </c>
      <c r="AD33" s="49">
        <f t="shared" si="14"/>
        <v>25</v>
      </c>
      <c r="AE33" s="84">
        <f t="shared" si="15"/>
        <v>12.777000000000001</v>
      </c>
    </row>
    <row r="34" spans="1:31">
      <c r="A34" s="466">
        <v>30</v>
      </c>
      <c r="B34" s="467" t="s">
        <v>886</v>
      </c>
      <c r="C34" s="466" t="s">
        <v>859</v>
      </c>
      <c r="D34" s="466">
        <v>27.79</v>
      </c>
      <c r="E34" s="88">
        <f t="shared" si="1"/>
        <v>166.74</v>
      </c>
      <c r="F34" s="49">
        <v>5</v>
      </c>
      <c r="G34" s="468">
        <f t="shared" si="2"/>
        <v>0.8337</v>
      </c>
      <c r="H34" s="49">
        <v>2</v>
      </c>
      <c r="I34" s="469">
        <f t="shared" si="3"/>
        <v>0.33348</v>
      </c>
      <c r="J34" s="49">
        <v>3</v>
      </c>
      <c r="K34" s="468">
        <f t="shared" si="4"/>
        <v>0.50022</v>
      </c>
      <c r="L34" s="49">
        <v>2</v>
      </c>
      <c r="M34" s="469">
        <f t="shared" si="5"/>
        <v>0.33348</v>
      </c>
      <c r="N34" s="49"/>
      <c r="O34" s="469">
        <f t="shared" si="6"/>
        <v>0</v>
      </c>
      <c r="P34" s="49">
        <v>10</v>
      </c>
      <c r="Q34" s="469">
        <f t="shared" si="7"/>
        <v>1.6674</v>
      </c>
      <c r="R34" s="49">
        <v>16</v>
      </c>
      <c r="S34" s="469">
        <f t="shared" si="8"/>
        <v>2.66784</v>
      </c>
      <c r="T34" s="49">
        <v>10</v>
      </c>
      <c r="U34" s="469">
        <f t="shared" si="9"/>
        <v>1.6674</v>
      </c>
      <c r="V34" s="49">
        <v>5</v>
      </c>
      <c r="W34" s="469">
        <f t="shared" si="10"/>
        <v>0.8337</v>
      </c>
      <c r="X34" s="49">
        <v>6</v>
      </c>
      <c r="Y34" s="469">
        <f t="shared" si="11"/>
        <v>1.00044</v>
      </c>
      <c r="Z34" s="49">
        <v>5</v>
      </c>
      <c r="AA34" s="469">
        <f t="shared" si="12"/>
        <v>0.8337</v>
      </c>
      <c r="AB34" s="49">
        <v>10</v>
      </c>
      <c r="AC34" s="469">
        <f t="shared" si="13"/>
        <v>1.6674</v>
      </c>
      <c r="AD34" s="49">
        <f t="shared" si="14"/>
        <v>74</v>
      </c>
      <c r="AE34" s="84">
        <f t="shared" si="15"/>
        <v>12.338760000000001</v>
      </c>
    </row>
    <row r="35" spans="1:31">
      <c r="A35" s="466">
        <v>31</v>
      </c>
      <c r="B35" s="467" t="s">
        <v>887</v>
      </c>
      <c r="C35" s="466" t="s">
        <v>855</v>
      </c>
      <c r="D35" s="466">
        <v>1299.0999999999999</v>
      </c>
      <c r="E35" s="88">
        <f t="shared" si="1"/>
        <v>7794.5999999999995</v>
      </c>
      <c r="F35" s="49">
        <v>2</v>
      </c>
      <c r="G35" s="468">
        <f t="shared" si="2"/>
        <v>15.589199999999998</v>
      </c>
      <c r="H35" s="49"/>
      <c r="I35" s="469">
        <f t="shared" si="3"/>
        <v>0</v>
      </c>
      <c r="J35" s="49">
        <v>1</v>
      </c>
      <c r="K35" s="468">
        <f t="shared" si="4"/>
        <v>7.7945999999999991</v>
      </c>
      <c r="L35" s="49">
        <v>2</v>
      </c>
      <c r="M35" s="469">
        <f t="shared" si="5"/>
        <v>15.589199999999998</v>
      </c>
      <c r="N35" s="49"/>
      <c r="O35" s="469">
        <f t="shared" si="6"/>
        <v>0</v>
      </c>
      <c r="P35" s="49">
        <v>10</v>
      </c>
      <c r="Q35" s="469">
        <f t="shared" si="7"/>
        <v>77.945999999999998</v>
      </c>
      <c r="R35" s="49">
        <v>10</v>
      </c>
      <c r="S35" s="469">
        <f t="shared" si="8"/>
        <v>77.945999999999998</v>
      </c>
      <c r="T35" s="49">
        <v>2</v>
      </c>
      <c r="U35" s="469">
        <f t="shared" si="9"/>
        <v>15.589199999999998</v>
      </c>
      <c r="V35" s="49">
        <v>1</v>
      </c>
      <c r="W35" s="469">
        <f t="shared" si="10"/>
        <v>7.7945999999999991</v>
      </c>
      <c r="X35" s="49">
        <v>2</v>
      </c>
      <c r="Y35" s="469">
        <f t="shared" si="11"/>
        <v>15.589199999999998</v>
      </c>
      <c r="Z35" s="49">
        <v>2</v>
      </c>
      <c r="AA35" s="469">
        <f t="shared" si="12"/>
        <v>15.589199999999998</v>
      </c>
      <c r="AB35" s="49">
        <v>2</v>
      </c>
      <c r="AC35" s="469">
        <f t="shared" si="13"/>
        <v>15.589199999999998</v>
      </c>
      <c r="AD35" s="49">
        <f t="shared" si="14"/>
        <v>34</v>
      </c>
      <c r="AE35" s="84">
        <f t="shared" si="15"/>
        <v>265.01640000000003</v>
      </c>
    </row>
    <row r="36" spans="1:31" ht="31.5">
      <c r="A36" s="466">
        <v>32</v>
      </c>
      <c r="B36" s="467" t="s">
        <v>888</v>
      </c>
      <c r="C36" s="466" t="s">
        <v>855</v>
      </c>
      <c r="D36" s="466">
        <v>130</v>
      </c>
      <c r="E36" s="88">
        <f t="shared" si="1"/>
        <v>780</v>
      </c>
      <c r="F36" s="49">
        <v>150</v>
      </c>
      <c r="G36" s="468">
        <f t="shared" si="2"/>
        <v>117</v>
      </c>
      <c r="H36" s="49"/>
      <c r="I36" s="469">
        <f t="shared" si="3"/>
        <v>0</v>
      </c>
      <c r="J36" s="49"/>
      <c r="K36" s="468">
        <f t="shared" si="4"/>
        <v>0</v>
      </c>
      <c r="L36" s="49"/>
      <c r="M36" s="469">
        <f t="shared" si="5"/>
        <v>0</v>
      </c>
      <c r="N36" s="49"/>
      <c r="O36" s="469">
        <f t="shared" si="6"/>
        <v>0</v>
      </c>
      <c r="P36" s="49">
        <v>120</v>
      </c>
      <c r="Q36" s="469">
        <f t="shared" si="7"/>
        <v>93.6</v>
      </c>
      <c r="R36" s="49"/>
      <c r="S36" s="469">
        <f t="shared" si="8"/>
        <v>0</v>
      </c>
      <c r="T36" s="49"/>
      <c r="U36" s="469">
        <f t="shared" si="9"/>
        <v>0</v>
      </c>
      <c r="V36" s="49">
        <v>0</v>
      </c>
      <c r="W36" s="469">
        <f t="shared" si="10"/>
        <v>0</v>
      </c>
      <c r="X36" s="49"/>
      <c r="Y36" s="469">
        <f t="shared" si="11"/>
        <v>0</v>
      </c>
      <c r="Z36" s="49"/>
      <c r="AA36" s="469">
        <f t="shared" si="12"/>
        <v>0</v>
      </c>
      <c r="AB36" s="49"/>
      <c r="AC36" s="469">
        <f t="shared" si="13"/>
        <v>0</v>
      </c>
      <c r="AD36" s="49">
        <f t="shared" si="14"/>
        <v>270</v>
      </c>
      <c r="AE36" s="84">
        <f t="shared" si="15"/>
        <v>210.6</v>
      </c>
    </row>
    <row r="37" spans="1:31" ht="31.5">
      <c r="A37" s="466">
        <v>33</v>
      </c>
      <c r="B37" s="467" t="s">
        <v>889</v>
      </c>
      <c r="C37" s="466" t="s">
        <v>855</v>
      </c>
      <c r="D37" s="466">
        <v>430</v>
      </c>
      <c r="E37" s="88">
        <f t="shared" si="1"/>
        <v>2580</v>
      </c>
      <c r="F37" s="49"/>
      <c r="G37" s="468">
        <f t="shared" si="2"/>
        <v>0</v>
      </c>
      <c r="H37" s="49"/>
      <c r="I37" s="469">
        <f t="shared" si="3"/>
        <v>0</v>
      </c>
      <c r="J37" s="49"/>
      <c r="K37" s="468">
        <f t="shared" si="4"/>
        <v>0</v>
      </c>
      <c r="L37" s="49"/>
      <c r="M37" s="469">
        <f t="shared" si="5"/>
        <v>0</v>
      </c>
      <c r="N37" s="49"/>
      <c r="O37" s="469">
        <f t="shared" si="6"/>
        <v>0</v>
      </c>
      <c r="P37" s="49"/>
      <c r="Q37" s="469">
        <f t="shared" si="7"/>
        <v>0</v>
      </c>
      <c r="R37" s="49"/>
      <c r="S37" s="469">
        <f t="shared" si="8"/>
        <v>0</v>
      </c>
      <c r="T37" s="49"/>
      <c r="U37" s="469">
        <f t="shared" si="9"/>
        <v>0</v>
      </c>
      <c r="V37" s="49">
        <v>0</v>
      </c>
      <c r="W37" s="469">
        <f t="shared" si="10"/>
        <v>0</v>
      </c>
      <c r="X37" s="49"/>
      <c r="Y37" s="469">
        <f t="shared" si="11"/>
        <v>0</v>
      </c>
      <c r="Z37" s="49"/>
      <c r="AA37" s="469">
        <f t="shared" si="12"/>
        <v>0</v>
      </c>
      <c r="AB37" s="49"/>
      <c r="AC37" s="469">
        <f t="shared" si="13"/>
        <v>0</v>
      </c>
      <c r="AD37" s="49">
        <f t="shared" si="14"/>
        <v>0</v>
      </c>
      <c r="AE37" s="84">
        <f t="shared" si="15"/>
        <v>0</v>
      </c>
    </row>
    <row r="38" spans="1:31">
      <c r="A38" s="466">
        <v>34</v>
      </c>
      <c r="B38" s="467" t="s">
        <v>890</v>
      </c>
      <c r="C38" s="466" t="s">
        <v>859</v>
      </c>
      <c r="D38" s="466">
        <v>98.14</v>
      </c>
      <c r="E38" s="88">
        <f t="shared" si="1"/>
        <v>588.84</v>
      </c>
      <c r="F38" s="49"/>
      <c r="G38" s="468">
        <f t="shared" si="2"/>
        <v>0</v>
      </c>
      <c r="H38" s="49"/>
      <c r="I38" s="469">
        <f t="shared" si="3"/>
        <v>0</v>
      </c>
      <c r="J38" s="49"/>
      <c r="K38" s="468">
        <f t="shared" si="4"/>
        <v>0</v>
      </c>
      <c r="L38" s="49"/>
      <c r="M38" s="469">
        <f t="shared" si="5"/>
        <v>0</v>
      </c>
      <c r="N38" s="49"/>
      <c r="O38" s="469">
        <f t="shared" si="6"/>
        <v>0</v>
      </c>
      <c r="P38" s="49"/>
      <c r="Q38" s="469">
        <f t="shared" si="7"/>
        <v>0</v>
      </c>
      <c r="R38" s="49"/>
      <c r="S38" s="469">
        <f t="shared" si="8"/>
        <v>0</v>
      </c>
      <c r="T38" s="49"/>
      <c r="U38" s="469">
        <f t="shared" si="9"/>
        <v>0</v>
      </c>
      <c r="V38" s="49">
        <v>0</v>
      </c>
      <c r="W38" s="469">
        <f t="shared" si="10"/>
        <v>0</v>
      </c>
      <c r="X38" s="49">
        <v>5</v>
      </c>
      <c r="Y38" s="469">
        <f t="shared" si="11"/>
        <v>2.9442000000000004</v>
      </c>
      <c r="Z38" s="49"/>
      <c r="AA38" s="469">
        <f t="shared" si="12"/>
        <v>0</v>
      </c>
      <c r="AB38" s="49"/>
      <c r="AC38" s="469">
        <f t="shared" si="13"/>
        <v>0</v>
      </c>
      <c r="AD38" s="49">
        <f t="shared" si="14"/>
        <v>5</v>
      </c>
      <c r="AE38" s="84">
        <f t="shared" si="15"/>
        <v>2.9442000000000004</v>
      </c>
    </row>
    <row r="39" spans="1:31">
      <c r="A39" s="466">
        <v>35</v>
      </c>
      <c r="B39" s="467" t="s">
        <v>891</v>
      </c>
      <c r="C39" s="466" t="s">
        <v>859</v>
      </c>
      <c r="D39" s="466">
        <v>91.46</v>
      </c>
      <c r="E39" s="88">
        <f t="shared" si="1"/>
        <v>548.76</v>
      </c>
      <c r="F39" s="49"/>
      <c r="G39" s="468">
        <f t="shared" si="2"/>
        <v>0</v>
      </c>
      <c r="H39" s="49"/>
      <c r="I39" s="469">
        <f t="shared" si="3"/>
        <v>0</v>
      </c>
      <c r="J39" s="49"/>
      <c r="K39" s="468">
        <f t="shared" si="4"/>
        <v>0</v>
      </c>
      <c r="L39" s="49"/>
      <c r="M39" s="469">
        <f t="shared" si="5"/>
        <v>0</v>
      </c>
      <c r="N39" s="49"/>
      <c r="O39" s="469">
        <f t="shared" si="6"/>
        <v>0</v>
      </c>
      <c r="P39" s="49"/>
      <c r="Q39" s="469">
        <f t="shared" si="7"/>
        <v>0</v>
      </c>
      <c r="R39" s="49"/>
      <c r="S39" s="469">
        <f t="shared" si="8"/>
        <v>0</v>
      </c>
      <c r="T39" s="49"/>
      <c r="U39" s="469">
        <f t="shared" si="9"/>
        <v>0</v>
      </c>
      <c r="V39" s="49">
        <v>0</v>
      </c>
      <c r="W39" s="469">
        <f t="shared" si="10"/>
        <v>0</v>
      </c>
      <c r="X39" s="49"/>
      <c r="Y39" s="469">
        <f t="shared" si="11"/>
        <v>0</v>
      </c>
      <c r="Z39" s="49"/>
      <c r="AA39" s="469">
        <f t="shared" si="12"/>
        <v>0</v>
      </c>
      <c r="AB39" s="49"/>
      <c r="AC39" s="469">
        <f t="shared" si="13"/>
        <v>0</v>
      </c>
      <c r="AD39" s="49">
        <f t="shared" si="14"/>
        <v>0</v>
      </c>
      <c r="AE39" s="84">
        <f t="shared" si="15"/>
        <v>0</v>
      </c>
    </row>
    <row r="40" spans="1:31" ht="31.5">
      <c r="A40" s="466">
        <v>36</v>
      </c>
      <c r="B40" s="467" t="s">
        <v>892</v>
      </c>
      <c r="C40" s="466" t="s">
        <v>859</v>
      </c>
      <c r="D40" s="466">
        <v>320</v>
      </c>
      <c r="E40" s="88">
        <f t="shared" si="1"/>
        <v>1920</v>
      </c>
      <c r="F40" s="49">
        <v>5</v>
      </c>
      <c r="G40" s="468">
        <f t="shared" si="2"/>
        <v>9.6</v>
      </c>
      <c r="H40" s="49">
        <v>1</v>
      </c>
      <c r="I40" s="469">
        <f t="shared" si="3"/>
        <v>1.92</v>
      </c>
      <c r="J40" s="49"/>
      <c r="K40" s="468">
        <f t="shared" si="4"/>
        <v>0</v>
      </c>
      <c r="L40" s="49">
        <v>1</v>
      </c>
      <c r="M40" s="469">
        <f t="shared" si="5"/>
        <v>1.92</v>
      </c>
      <c r="N40" s="49">
        <v>1</v>
      </c>
      <c r="O40" s="469">
        <f t="shared" si="6"/>
        <v>1.92</v>
      </c>
      <c r="P40" s="49"/>
      <c r="Q40" s="469">
        <f t="shared" si="7"/>
        <v>0</v>
      </c>
      <c r="R40" s="49">
        <v>2</v>
      </c>
      <c r="S40" s="469">
        <f t="shared" si="8"/>
        <v>3.84</v>
      </c>
      <c r="T40" s="49"/>
      <c r="U40" s="469">
        <f t="shared" si="9"/>
        <v>0</v>
      </c>
      <c r="V40" s="49">
        <v>3</v>
      </c>
      <c r="W40" s="469">
        <f t="shared" si="10"/>
        <v>5.76</v>
      </c>
      <c r="X40" s="49"/>
      <c r="Y40" s="469">
        <f t="shared" si="11"/>
        <v>0</v>
      </c>
      <c r="Z40" s="49"/>
      <c r="AA40" s="469">
        <f t="shared" si="12"/>
        <v>0</v>
      </c>
      <c r="AB40" s="49"/>
      <c r="AC40" s="469">
        <f t="shared" si="13"/>
        <v>0</v>
      </c>
      <c r="AD40" s="49">
        <f t="shared" si="14"/>
        <v>13</v>
      </c>
      <c r="AE40" s="84">
        <f t="shared" si="15"/>
        <v>24.96</v>
      </c>
    </row>
    <row r="41" spans="1:31">
      <c r="A41" s="466">
        <v>37</v>
      </c>
      <c r="B41" s="467" t="s">
        <v>893</v>
      </c>
      <c r="C41" s="466" t="s">
        <v>859</v>
      </c>
      <c r="D41" s="466">
        <v>120</v>
      </c>
      <c r="E41" s="88">
        <f t="shared" si="1"/>
        <v>720</v>
      </c>
      <c r="F41" s="49">
        <v>10</v>
      </c>
      <c r="G41" s="468">
        <f t="shared" si="2"/>
        <v>7.2</v>
      </c>
      <c r="H41" s="49"/>
      <c r="I41" s="469">
        <f t="shared" si="3"/>
        <v>0</v>
      </c>
      <c r="J41" s="49"/>
      <c r="K41" s="468">
        <f t="shared" si="4"/>
        <v>0</v>
      </c>
      <c r="L41" s="49">
        <v>3</v>
      </c>
      <c r="M41" s="469">
        <f t="shared" si="5"/>
        <v>2.16</v>
      </c>
      <c r="N41" s="49"/>
      <c r="O41" s="469">
        <f t="shared" si="6"/>
        <v>0</v>
      </c>
      <c r="P41" s="49"/>
      <c r="Q41" s="469">
        <f t="shared" si="7"/>
        <v>0</v>
      </c>
      <c r="R41" s="49">
        <v>4</v>
      </c>
      <c r="S41" s="469">
        <f t="shared" si="8"/>
        <v>2.88</v>
      </c>
      <c r="T41" s="49"/>
      <c r="U41" s="469">
        <f t="shared" si="9"/>
        <v>0</v>
      </c>
      <c r="V41" s="49">
        <v>3</v>
      </c>
      <c r="W41" s="469">
        <f t="shared" si="10"/>
        <v>2.16</v>
      </c>
      <c r="X41" s="49"/>
      <c r="Y41" s="469">
        <f t="shared" si="11"/>
        <v>0</v>
      </c>
      <c r="Z41" s="49">
        <v>2</v>
      </c>
      <c r="AA41" s="469">
        <f t="shared" si="12"/>
        <v>1.44</v>
      </c>
      <c r="AB41" s="49">
        <v>2</v>
      </c>
      <c r="AC41" s="469">
        <f t="shared" si="13"/>
        <v>1.44</v>
      </c>
      <c r="AD41" s="49">
        <f t="shared" si="14"/>
        <v>24</v>
      </c>
      <c r="AE41" s="84">
        <f t="shared" si="15"/>
        <v>17.279999999999998</v>
      </c>
    </row>
    <row r="42" spans="1:31" s="60" customFormat="1">
      <c r="A42" s="466">
        <v>38</v>
      </c>
      <c r="B42" s="317" t="s">
        <v>894</v>
      </c>
      <c r="C42" s="471" t="s">
        <v>859</v>
      </c>
      <c r="D42" s="471">
        <v>1400</v>
      </c>
      <c r="E42" s="88">
        <f t="shared" si="1"/>
        <v>8400</v>
      </c>
      <c r="F42" s="49">
        <v>1</v>
      </c>
      <c r="G42" s="468">
        <f t="shared" si="2"/>
        <v>8.4</v>
      </c>
      <c r="H42" s="49"/>
      <c r="I42" s="469">
        <f t="shared" si="3"/>
        <v>0</v>
      </c>
      <c r="J42" s="49"/>
      <c r="K42" s="468">
        <f t="shared" si="4"/>
        <v>0</v>
      </c>
      <c r="L42" s="49">
        <v>2</v>
      </c>
      <c r="M42" s="469">
        <f t="shared" si="5"/>
        <v>16.8</v>
      </c>
      <c r="N42" s="49"/>
      <c r="O42" s="469">
        <f t="shared" si="6"/>
        <v>0</v>
      </c>
      <c r="P42" s="49"/>
      <c r="Q42" s="469">
        <f t="shared" si="7"/>
        <v>0</v>
      </c>
      <c r="R42" s="49"/>
      <c r="S42" s="469">
        <f t="shared" si="8"/>
        <v>0</v>
      </c>
      <c r="T42" s="49"/>
      <c r="U42" s="469">
        <f t="shared" si="9"/>
        <v>0</v>
      </c>
      <c r="V42" s="49">
        <v>0</v>
      </c>
      <c r="W42" s="469">
        <f t="shared" si="10"/>
        <v>0</v>
      </c>
      <c r="X42" s="49"/>
      <c r="Y42" s="469">
        <f t="shared" si="11"/>
        <v>0</v>
      </c>
      <c r="Z42" s="49"/>
      <c r="AA42" s="469">
        <f t="shared" si="12"/>
        <v>0</v>
      </c>
      <c r="AB42" s="49"/>
      <c r="AC42" s="469">
        <f t="shared" si="13"/>
        <v>0</v>
      </c>
      <c r="AD42" s="49">
        <f t="shared" si="14"/>
        <v>3</v>
      </c>
      <c r="AE42" s="84">
        <f t="shared" si="15"/>
        <v>25.200000000000003</v>
      </c>
    </row>
    <row r="43" spans="1:31">
      <c r="A43" s="466">
        <v>39</v>
      </c>
      <c r="B43" s="467" t="s">
        <v>895</v>
      </c>
      <c r="C43" s="466" t="s">
        <v>855</v>
      </c>
      <c r="D43" s="466">
        <v>61.06</v>
      </c>
      <c r="E43" s="88">
        <f t="shared" si="1"/>
        <v>366.36</v>
      </c>
      <c r="F43" s="49"/>
      <c r="G43" s="468">
        <f t="shared" si="2"/>
        <v>0</v>
      </c>
      <c r="H43" s="49"/>
      <c r="I43" s="469">
        <f t="shared" si="3"/>
        <v>0</v>
      </c>
      <c r="J43" s="49">
        <v>20</v>
      </c>
      <c r="K43" s="468">
        <f t="shared" si="4"/>
        <v>7.3272000000000004</v>
      </c>
      <c r="L43" s="49"/>
      <c r="M43" s="469">
        <f t="shared" si="5"/>
        <v>0</v>
      </c>
      <c r="N43" s="49"/>
      <c r="O43" s="469">
        <f t="shared" si="6"/>
        <v>0</v>
      </c>
      <c r="P43" s="49"/>
      <c r="Q43" s="469">
        <f t="shared" si="7"/>
        <v>0</v>
      </c>
      <c r="R43" s="49"/>
      <c r="S43" s="469">
        <f t="shared" si="8"/>
        <v>0</v>
      </c>
      <c r="T43" s="49"/>
      <c r="U43" s="469">
        <f t="shared" si="9"/>
        <v>0</v>
      </c>
      <c r="V43" s="49">
        <v>0</v>
      </c>
      <c r="W43" s="469">
        <f t="shared" si="10"/>
        <v>0</v>
      </c>
      <c r="X43" s="49">
        <v>10</v>
      </c>
      <c r="Y43" s="469">
        <f t="shared" si="11"/>
        <v>3.6636000000000002</v>
      </c>
      <c r="Z43" s="49"/>
      <c r="AA43" s="469">
        <f t="shared" si="12"/>
        <v>0</v>
      </c>
      <c r="AB43" s="49"/>
      <c r="AC43" s="469">
        <f t="shared" si="13"/>
        <v>0</v>
      </c>
      <c r="AD43" s="49">
        <f t="shared" si="14"/>
        <v>30</v>
      </c>
      <c r="AE43" s="84">
        <f t="shared" si="15"/>
        <v>10.9908</v>
      </c>
    </row>
    <row r="44" spans="1:31" ht="31.5">
      <c r="A44" s="466">
        <v>40</v>
      </c>
      <c r="B44" s="467" t="s">
        <v>896</v>
      </c>
      <c r="C44" s="466" t="s">
        <v>859</v>
      </c>
      <c r="D44" s="466">
        <v>73.349999999999994</v>
      </c>
      <c r="E44" s="88">
        <f t="shared" si="1"/>
        <v>440.09999999999997</v>
      </c>
      <c r="F44" s="49"/>
      <c r="G44" s="468">
        <f t="shared" si="2"/>
        <v>0</v>
      </c>
      <c r="H44" s="49"/>
      <c r="I44" s="469">
        <f t="shared" si="3"/>
        <v>0</v>
      </c>
      <c r="J44" s="49"/>
      <c r="K44" s="468">
        <f t="shared" si="4"/>
        <v>0</v>
      </c>
      <c r="L44" s="49"/>
      <c r="M44" s="469">
        <f t="shared" si="5"/>
        <v>0</v>
      </c>
      <c r="N44" s="49"/>
      <c r="O44" s="469">
        <f t="shared" si="6"/>
        <v>0</v>
      </c>
      <c r="P44" s="49"/>
      <c r="Q44" s="469">
        <f t="shared" si="7"/>
        <v>0</v>
      </c>
      <c r="R44" s="49"/>
      <c r="S44" s="469">
        <f t="shared" si="8"/>
        <v>0</v>
      </c>
      <c r="T44" s="49"/>
      <c r="U44" s="469">
        <f t="shared" si="9"/>
        <v>0</v>
      </c>
      <c r="V44" s="49">
        <v>0</v>
      </c>
      <c r="W44" s="469">
        <f t="shared" si="10"/>
        <v>0</v>
      </c>
      <c r="X44" s="49"/>
      <c r="Y44" s="469">
        <f t="shared" si="11"/>
        <v>0</v>
      </c>
      <c r="Z44" s="49"/>
      <c r="AA44" s="469">
        <f t="shared" si="12"/>
        <v>0</v>
      </c>
      <c r="AB44" s="49"/>
      <c r="AC44" s="469">
        <f t="shared" si="13"/>
        <v>0</v>
      </c>
      <c r="AD44" s="49">
        <f t="shared" si="14"/>
        <v>0</v>
      </c>
      <c r="AE44" s="84">
        <f t="shared" si="15"/>
        <v>0</v>
      </c>
    </row>
    <row r="45" spans="1:31">
      <c r="A45" s="466">
        <v>41</v>
      </c>
      <c r="B45" s="467" t="s">
        <v>897</v>
      </c>
      <c r="C45" s="466" t="s">
        <v>855</v>
      </c>
      <c r="D45" s="466">
        <v>100.89</v>
      </c>
      <c r="E45" s="88">
        <f t="shared" si="1"/>
        <v>605.34</v>
      </c>
      <c r="F45" s="49"/>
      <c r="G45" s="468">
        <f t="shared" si="2"/>
        <v>0</v>
      </c>
      <c r="H45" s="49"/>
      <c r="I45" s="469">
        <f t="shared" si="3"/>
        <v>0</v>
      </c>
      <c r="J45" s="49"/>
      <c r="K45" s="468">
        <f t="shared" si="4"/>
        <v>0</v>
      </c>
      <c r="L45" s="49"/>
      <c r="M45" s="469">
        <f t="shared" si="5"/>
        <v>0</v>
      </c>
      <c r="N45" s="49"/>
      <c r="O45" s="469">
        <f t="shared" si="6"/>
        <v>0</v>
      </c>
      <c r="P45" s="49"/>
      <c r="Q45" s="469">
        <f t="shared" si="7"/>
        <v>0</v>
      </c>
      <c r="R45" s="49"/>
      <c r="S45" s="469">
        <f t="shared" si="8"/>
        <v>0</v>
      </c>
      <c r="T45" s="49"/>
      <c r="U45" s="469">
        <f t="shared" si="9"/>
        <v>0</v>
      </c>
      <c r="V45" s="49">
        <v>0</v>
      </c>
      <c r="W45" s="469">
        <f t="shared" si="10"/>
        <v>0</v>
      </c>
      <c r="X45" s="49">
        <v>2</v>
      </c>
      <c r="Y45" s="469">
        <f t="shared" si="11"/>
        <v>1.21068</v>
      </c>
      <c r="Z45" s="49"/>
      <c r="AA45" s="469">
        <f t="shared" si="12"/>
        <v>0</v>
      </c>
      <c r="AB45" s="49"/>
      <c r="AC45" s="469">
        <f t="shared" si="13"/>
        <v>0</v>
      </c>
      <c r="AD45" s="49">
        <f t="shared" si="14"/>
        <v>2</v>
      </c>
      <c r="AE45" s="84">
        <f t="shared" si="15"/>
        <v>1.21068</v>
      </c>
    </row>
    <row r="46" spans="1:31" ht="31.5">
      <c r="A46" s="466">
        <v>42</v>
      </c>
      <c r="B46" s="467" t="s">
        <v>898</v>
      </c>
      <c r="C46" s="466" t="s">
        <v>855</v>
      </c>
      <c r="D46" s="466">
        <v>78</v>
      </c>
      <c r="E46" s="88">
        <f t="shared" si="1"/>
        <v>468</v>
      </c>
      <c r="F46" s="49"/>
      <c r="G46" s="468">
        <f t="shared" si="2"/>
        <v>0</v>
      </c>
      <c r="H46" s="49"/>
      <c r="I46" s="469">
        <f t="shared" si="3"/>
        <v>0</v>
      </c>
      <c r="J46" s="49"/>
      <c r="K46" s="468">
        <f t="shared" si="4"/>
        <v>0</v>
      </c>
      <c r="L46" s="49"/>
      <c r="M46" s="469">
        <f t="shared" si="5"/>
        <v>0</v>
      </c>
      <c r="N46" s="49"/>
      <c r="O46" s="469">
        <f t="shared" si="6"/>
        <v>0</v>
      </c>
      <c r="P46" s="49"/>
      <c r="Q46" s="469">
        <f t="shared" si="7"/>
        <v>0</v>
      </c>
      <c r="R46" s="49"/>
      <c r="S46" s="469">
        <f t="shared" si="8"/>
        <v>0</v>
      </c>
      <c r="T46" s="49"/>
      <c r="U46" s="469">
        <f t="shared" si="9"/>
        <v>0</v>
      </c>
      <c r="V46" s="49">
        <v>0</v>
      </c>
      <c r="W46" s="469">
        <f t="shared" si="10"/>
        <v>0</v>
      </c>
      <c r="X46" s="49">
        <v>5</v>
      </c>
      <c r="Y46" s="469">
        <f t="shared" si="11"/>
        <v>2.34</v>
      </c>
      <c r="Z46" s="49"/>
      <c r="AA46" s="469">
        <f t="shared" si="12"/>
        <v>0</v>
      </c>
      <c r="AB46" s="49"/>
      <c r="AC46" s="469">
        <f t="shared" si="13"/>
        <v>0</v>
      </c>
      <c r="AD46" s="49">
        <f t="shared" si="14"/>
        <v>5</v>
      </c>
      <c r="AE46" s="84">
        <f t="shared" si="15"/>
        <v>2.34</v>
      </c>
    </row>
    <row r="47" spans="1:31">
      <c r="A47" s="466">
        <v>43</v>
      </c>
      <c r="B47" s="467" t="s">
        <v>899</v>
      </c>
      <c r="C47" s="466" t="s">
        <v>855</v>
      </c>
      <c r="D47" s="466">
        <v>69.599999999999994</v>
      </c>
      <c r="E47" s="88">
        <f t="shared" si="1"/>
        <v>417.59999999999997</v>
      </c>
      <c r="F47" s="49"/>
      <c r="G47" s="468">
        <f t="shared" si="2"/>
        <v>0</v>
      </c>
      <c r="H47" s="49"/>
      <c r="I47" s="469">
        <f t="shared" si="3"/>
        <v>0</v>
      </c>
      <c r="J47" s="49"/>
      <c r="K47" s="468">
        <f t="shared" si="4"/>
        <v>0</v>
      </c>
      <c r="L47" s="49"/>
      <c r="M47" s="469">
        <f t="shared" si="5"/>
        <v>0</v>
      </c>
      <c r="N47" s="49"/>
      <c r="O47" s="469">
        <f t="shared" si="6"/>
        <v>0</v>
      </c>
      <c r="P47" s="49"/>
      <c r="Q47" s="469">
        <f t="shared" si="7"/>
        <v>0</v>
      </c>
      <c r="R47" s="49"/>
      <c r="S47" s="469">
        <f t="shared" si="8"/>
        <v>0</v>
      </c>
      <c r="T47" s="49"/>
      <c r="U47" s="469">
        <f t="shared" si="9"/>
        <v>0</v>
      </c>
      <c r="V47" s="49">
        <v>0</v>
      </c>
      <c r="W47" s="469">
        <f t="shared" si="10"/>
        <v>0</v>
      </c>
      <c r="X47" s="49"/>
      <c r="Y47" s="469">
        <f t="shared" si="11"/>
        <v>0</v>
      </c>
      <c r="Z47" s="49"/>
      <c r="AA47" s="469">
        <f t="shared" si="12"/>
        <v>0</v>
      </c>
      <c r="AB47" s="49"/>
      <c r="AC47" s="469">
        <f t="shared" si="13"/>
        <v>0</v>
      </c>
      <c r="AD47" s="49">
        <f t="shared" si="14"/>
        <v>0</v>
      </c>
      <c r="AE47" s="84">
        <f t="shared" si="15"/>
        <v>0</v>
      </c>
    </row>
    <row r="48" spans="1:31" s="60" customFormat="1" ht="31.5">
      <c r="A48" s="466">
        <v>44</v>
      </c>
      <c r="B48" s="317" t="s">
        <v>900</v>
      </c>
      <c r="C48" s="471" t="s">
        <v>859</v>
      </c>
      <c r="D48" s="471">
        <v>1773.42</v>
      </c>
      <c r="E48" s="88">
        <f t="shared" si="1"/>
        <v>10640.52</v>
      </c>
      <c r="F48" s="49"/>
      <c r="G48" s="468">
        <f t="shared" si="2"/>
        <v>0</v>
      </c>
      <c r="H48" s="49"/>
      <c r="I48" s="469">
        <f t="shared" si="3"/>
        <v>0</v>
      </c>
      <c r="J48" s="49"/>
      <c r="K48" s="468">
        <f t="shared" si="4"/>
        <v>0</v>
      </c>
      <c r="L48" s="49"/>
      <c r="M48" s="469">
        <f t="shared" si="5"/>
        <v>0</v>
      </c>
      <c r="N48" s="49"/>
      <c r="O48" s="469">
        <f t="shared" si="6"/>
        <v>0</v>
      </c>
      <c r="P48" s="49"/>
      <c r="Q48" s="469">
        <f t="shared" si="7"/>
        <v>0</v>
      </c>
      <c r="R48" s="49"/>
      <c r="S48" s="469">
        <f t="shared" si="8"/>
        <v>0</v>
      </c>
      <c r="T48" s="49"/>
      <c r="U48" s="469">
        <f t="shared" si="9"/>
        <v>0</v>
      </c>
      <c r="V48" s="49">
        <v>3</v>
      </c>
      <c r="W48" s="469">
        <f t="shared" si="10"/>
        <v>31.921560000000003</v>
      </c>
      <c r="X48" s="49"/>
      <c r="Y48" s="469">
        <f t="shared" si="11"/>
        <v>0</v>
      </c>
      <c r="Z48" s="49"/>
      <c r="AA48" s="469">
        <f t="shared" si="12"/>
        <v>0</v>
      </c>
      <c r="AB48" s="49"/>
      <c r="AC48" s="469">
        <f t="shared" si="13"/>
        <v>0</v>
      </c>
      <c r="AD48" s="49">
        <f t="shared" si="14"/>
        <v>3</v>
      </c>
      <c r="AE48" s="84">
        <f t="shared" si="15"/>
        <v>31.921560000000003</v>
      </c>
    </row>
    <row r="49" spans="1:31" s="60" customFormat="1">
      <c r="A49" s="471">
        <v>45</v>
      </c>
      <c r="B49" s="317" t="s">
        <v>901</v>
      </c>
      <c r="C49" s="471" t="s">
        <v>855</v>
      </c>
      <c r="D49" s="471">
        <v>310</v>
      </c>
      <c r="E49" s="472">
        <f t="shared" si="1"/>
        <v>1860</v>
      </c>
      <c r="F49" s="49">
        <v>200</v>
      </c>
      <c r="G49" s="468">
        <f t="shared" si="2"/>
        <v>372</v>
      </c>
      <c r="H49" s="49">
        <v>100</v>
      </c>
      <c r="I49" s="469">
        <f t="shared" si="3"/>
        <v>186</v>
      </c>
      <c r="J49" s="473">
        <v>6</v>
      </c>
      <c r="K49" s="468">
        <f t="shared" si="4"/>
        <v>11.16</v>
      </c>
      <c r="L49" s="49">
        <v>12</v>
      </c>
      <c r="M49" s="469">
        <f t="shared" si="5"/>
        <v>22.32</v>
      </c>
      <c r="N49" s="49">
        <v>5</v>
      </c>
      <c r="O49" s="469">
        <f t="shared" si="6"/>
        <v>9.3000000000000007</v>
      </c>
      <c r="P49" s="49">
        <v>150</v>
      </c>
      <c r="Q49" s="469">
        <f t="shared" si="7"/>
        <v>279</v>
      </c>
      <c r="R49" s="49">
        <v>600</v>
      </c>
      <c r="S49" s="469">
        <f t="shared" si="8"/>
        <v>1116</v>
      </c>
      <c r="T49" s="49">
        <v>150</v>
      </c>
      <c r="U49" s="469">
        <f t="shared" si="9"/>
        <v>279</v>
      </c>
      <c r="V49" s="49">
        <v>50</v>
      </c>
      <c r="W49" s="469">
        <f t="shared" si="10"/>
        <v>93</v>
      </c>
      <c r="X49" s="49">
        <v>50</v>
      </c>
      <c r="Y49" s="469">
        <f t="shared" si="11"/>
        <v>93</v>
      </c>
      <c r="Z49" s="49">
        <v>25</v>
      </c>
      <c r="AA49" s="469">
        <f t="shared" si="12"/>
        <v>46.5</v>
      </c>
      <c r="AB49" s="49">
        <v>10</v>
      </c>
      <c r="AC49" s="469">
        <f t="shared" si="13"/>
        <v>18.600000000000001</v>
      </c>
      <c r="AD49" s="49">
        <f t="shared" si="14"/>
        <v>1358</v>
      </c>
      <c r="AE49" s="49">
        <f t="shared" si="15"/>
        <v>2525.8799999999997</v>
      </c>
    </row>
    <row r="50" spans="1:31">
      <c r="A50" s="466">
        <v>46</v>
      </c>
      <c r="B50" s="467" t="s">
        <v>902</v>
      </c>
      <c r="C50" s="466" t="s">
        <v>859</v>
      </c>
      <c r="D50" s="466">
        <v>14</v>
      </c>
      <c r="E50" s="88">
        <f t="shared" si="1"/>
        <v>84</v>
      </c>
      <c r="F50" s="49">
        <v>35</v>
      </c>
      <c r="G50" s="468">
        <f t="shared" si="2"/>
        <v>2.94</v>
      </c>
      <c r="H50" s="49"/>
      <c r="I50" s="469">
        <f t="shared" si="3"/>
        <v>0</v>
      </c>
      <c r="J50" s="49"/>
      <c r="K50" s="468">
        <f t="shared" si="4"/>
        <v>0</v>
      </c>
      <c r="L50" s="49"/>
      <c r="M50" s="469">
        <f t="shared" si="5"/>
        <v>0</v>
      </c>
      <c r="N50" s="49"/>
      <c r="O50" s="469">
        <f t="shared" si="6"/>
        <v>0</v>
      </c>
      <c r="P50" s="49"/>
      <c r="Q50" s="469">
        <f t="shared" si="7"/>
        <v>0</v>
      </c>
      <c r="R50" s="49">
        <v>10</v>
      </c>
      <c r="S50" s="469">
        <f t="shared" si="8"/>
        <v>0.84</v>
      </c>
      <c r="T50" s="49">
        <v>100</v>
      </c>
      <c r="U50" s="469">
        <f t="shared" si="9"/>
        <v>8.4</v>
      </c>
      <c r="V50" s="49">
        <v>50</v>
      </c>
      <c r="W50" s="469">
        <f t="shared" si="10"/>
        <v>4.2</v>
      </c>
      <c r="X50" s="49">
        <v>12</v>
      </c>
      <c r="Y50" s="469">
        <f t="shared" si="11"/>
        <v>1.008</v>
      </c>
      <c r="Z50" s="49">
        <v>50</v>
      </c>
      <c r="AA50" s="469">
        <f t="shared" si="12"/>
        <v>4.2</v>
      </c>
      <c r="AB50" s="49">
        <v>5</v>
      </c>
      <c r="AC50" s="469">
        <f t="shared" si="13"/>
        <v>0.42</v>
      </c>
      <c r="AD50" s="49">
        <f t="shared" si="14"/>
        <v>262</v>
      </c>
      <c r="AE50" s="84">
        <f t="shared" si="15"/>
        <v>22.007999999999999</v>
      </c>
    </row>
    <row r="51" spans="1:31" s="60" customFormat="1">
      <c r="A51" s="471">
        <v>47</v>
      </c>
      <c r="B51" s="317" t="s">
        <v>903</v>
      </c>
      <c r="C51" s="471" t="s">
        <v>859</v>
      </c>
      <c r="D51" s="471">
        <v>48</v>
      </c>
      <c r="E51" s="472">
        <f t="shared" si="1"/>
        <v>288</v>
      </c>
      <c r="F51" s="49">
        <v>9</v>
      </c>
      <c r="G51" s="468">
        <f t="shared" si="2"/>
        <v>2.5920000000000001</v>
      </c>
      <c r="H51" s="49">
        <v>6</v>
      </c>
      <c r="I51" s="469">
        <f t="shared" si="3"/>
        <v>1.728</v>
      </c>
      <c r="J51" s="49"/>
      <c r="K51" s="468">
        <f t="shared" si="4"/>
        <v>0</v>
      </c>
      <c r="L51" s="49">
        <v>6</v>
      </c>
      <c r="M51" s="469">
        <f t="shared" si="5"/>
        <v>1.728</v>
      </c>
      <c r="N51" s="49">
        <v>2</v>
      </c>
      <c r="O51" s="469">
        <f t="shared" si="6"/>
        <v>0.57599999999999996</v>
      </c>
      <c r="P51" s="49">
        <v>20</v>
      </c>
      <c r="Q51" s="469">
        <f t="shared" si="7"/>
        <v>5.76</v>
      </c>
      <c r="R51" s="49">
        <v>20</v>
      </c>
      <c r="S51" s="469">
        <f t="shared" si="8"/>
        <v>5.76</v>
      </c>
      <c r="T51" s="49">
        <v>20</v>
      </c>
      <c r="U51" s="469">
        <f t="shared" si="9"/>
        <v>5.76</v>
      </c>
      <c r="V51" s="49">
        <v>0</v>
      </c>
      <c r="W51" s="469">
        <f t="shared" si="10"/>
        <v>0</v>
      </c>
      <c r="X51" s="49">
        <v>35</v>
      </c>
      <c r="Y51" s="469">
        <f t="shared" si="11"/>
        <v>10.08</v>
      </c>
      <c r="Z51" s="49">
        <v>4</v>
      </c>
      <c r="AA51" s="469">
        <f t="shared" si="12"/>
        <v>1.1519999999999999</v>
      </c>
      <c r="AB51" s="49"/>
      <c r="AC51" s="469">
        <f t="shared" si="13"/>
        <v>0</v>
      </c>
      <c r="AD51" s="49">
        <f t="shared" si="14"/>
        <v>122</v>
      </c>
      <c r="AE51" s="49">
        <f t="shared" si="15"/>
        <v>35.135999999999996</v>
      </c>
    </row>
    <row r="52" spans="1:31" s="60" customFormat="1">
      <c r="A52" s="471">
        <v>48</v>
      </c>
      <c r="B52" s="317" t="s">
        <v>904</v>
      </c>
      <c r="C52" s="471" t="s">
        <v>12</v>
      </c>
      <c r="D52" s="471">
        <v>27.55</v>
      </c>
      <c r="E52" s="472">
        <f t="shared" si="1"/>
        <v>165.3</v>
      </c>
      <c r="F52" s="49">
        <v>26</v>
      </c>
      <c r="G52" s="468">
        <f t="shared" si="2"/>
        <v>4.2978000000000005</v>
      </c>
      <c r="H52" s="49"/>
      <c r="I52" s="469">
        <f t="shared" si="3"/>
        <v>0</v>
      </c>
      <c r="J52" s="49">
        <v>6</v>
      </c>
      <c r="K52" s="468">
        <f t="shared" si="4"/>
        <v>0.99180000000000001</v>
      </c>
      <c r="L52" s="49">
        <v>1</v>
      </c>
      <c r="M52" s="469">
        <f t="shared" si="5"/>
        <v>0.1653</v>
      </c>
      <c r="N52" s="49">
        <v>1</v>
      </c>
      <c r="O52" s="469">
        <f t="shared" si="6"/>
        <v>0.1653</v>
      </c>
      <c r="P52" s="49"/>
      <c r="Q52" s="469">
        <f t="shared" si="7"/>
        <v>0</v>
      </c>
      <c r="R52" s="49">
        <v>36</v>
      </c>
      <c r="S52" s="469">
        <f t="shared" si="8"/>
        <v>5.9508000000000001</v>
      </c>
      <c r="T52" s="49">
        <v>100</v>
      </c>
      <c r="U52" s="469">
        <f t="shared" si="9"/>
        <v>16.53</v>
      </c>
      <c r="V52" s="49">
        <v>0</v>
      </c>
      <c r="W52" s="469">
        <f t="shared" si="10"/>
        <v>0</v>
      </c>
      <c r="X52" s="49">
        <v>15</v>
      </c>
      <c r="Y52" s="469">
        <f t="shared" si="11"/>
        <v>2.4794999999999998</v>
      </c>
      <c r="Z52" s="49">
        <v>10</v>
      </c>
      <c r="AA52" s="469">
        <f t="shared" si="12"/>
        <v>1.653</v>
      </c>
      <c r="AB52" s="49"/>
      <c r="AC52" s="469">
        <f t="shared" si="13"/>
        <v>0</v>
      </c>
      <c r="AD52" s="49">
        <f t="shared" si="14"/>
        <v>195</v>
      </c>
      <c r="AE52" s="49">
        <f t="shared" si="15"/>
        <v>32.233499999999999</v>
      </c>
    </row>
    <row r="53" spans="1:31" s="60" customFormat="1">
      <c r="A53" s="471">
        <v>49</v>
      </c>
      <c r="B53" s="317" t="s">
        <v>905</v>
      </c>
      <c r="C53" s="471" t="s">
        <v>12</v>
      </c>
      <c r="D53" s="471">
        <v>181.2</v>
      </c>
      <c r="E53" s="472">
        <f t="shared" si="1"/>
        <v>1087.1999999999998</v>
      </c>
      <c r="F53" s="49">
        <v>2</v>
      </c>
      <c r="G53" s="468">
        <f t="shared" si="2"/>
        <v>2.1743999999999994</v>
      </c>
      <c r="H53" s="49"/>
      <c r="I53" s="469">
        <f t="shared" si="3"/>
        <v>0</v>
      </c>
      <c r="J53" s="49"/>
      <c r="K53" s="468">
        <f t="shared" si="4"/>
        <v>0</v>
      </c>
      <c r="L53" s="49"/>
      <c r="M53" s="469">
        <f t="shared" si="5"/>
        <v>0</v>
      </c>
      <c r="N53" s="49"/>
      <c r="O53" s="469">
        <f t="shared" si="6"/>
        <v>0</v>
      </c>
      <c r="P53" s="49"/>
      <c r="Q53" s="469">
        <f t="shared" si="7"/>
        <v>0</v>
      </c>
      <c r="R53" s="49"/>
      <c r="S53" s="469">
        <f t="shared" si="8"/>
        <v>0</v>
      </c>
      <c r="T53" s="49"/>
      <c r="U53" s="469">
        <f t="shared" si="9"/>
        <v>0</v>
      </c>
      <c r="V53" s="49">
        <v>12</v>
      </c>
      <c r="W53" s="469">
        <f t="shared" si="10"/>
        <v>13.046399999999998</v>
      </c>
      <c r="X53" s="49"/>
      <c r="Y53" s="469">
        <f t="shared" si="11"/>
        <v>0</v>
      </c>
      <c r="Z53" s="49">
        <v>5</v>
      </c>
      <c r="AA53" s="469">
        <f t="shared" si="12"/>
        <v>5.4359999999999991</v>
      </c>
      <c r="AB53" s="49"/>
      <c r="AC53" s="469">
        <f t="shared" si="13"/>
        <v>0</v>
      </c>
      <c r="AD53" s="49">
        <f t="shared" si="14"/>
        <v>19</v>
      </c>
      <c r="AE53" s="49">
        <f t="shared" si="15"/>
        <v>20.656799999999997</v>
      </c>
    </row>
    <row r="54" spans="1:31" s="57" customFormat="1">
      <c r="A54" s="471">
        <v>50</v>
      </c>
      <c r="B54" s="317" t="s">
        <v>906</v>
      </c>
      <c r="C54" s="471" t="s">
        <v>12</v>
      </c>
      <c r="D54" s="471">
        <v>22</v>
      </c>
      <c r="E54" s="472">
        <f t="shared" si="1"/>
        <v>132</v>
      </c>
      <c r="F54" s="49">
        <v>2</v>
      </c>
      <c r="G54" s="468">
        <f t="shared" si="2"/>
        <v>0.26400000000000001</v>
      </c>
      <c r="H54" s="49"/>
      <c r="I54" s="469">
        <f t="shared" si="3"/>
        <v>0</v>
      </c>
      <c r="J54" s="49"/>
      <c r="K54" s="468">
        <f t="shared" si="4"/>
        <v>0</v>
      </c>
      <c r="L54" s="49">
        <v>3</v>
      </c>
      <c r="M54" s="469">
        <f t="shared" si="5"/>
        <v>0.39600000000000002</v>
      </c>
      <c r="N54" s="49">
        <v>2</v>
      </c>
      <c r="O54" s="469">
        <f t="shared" si="6"/>
        <v>0.26400000000000001</v>
      </c>
      <c r="P54" s="49">
        <v>20</v>
      </c>
      <c r="Q54" s="469">
        <f t="shared" si="7"/>
        <v>2.64</v>
      </c>
      <c r="R54" s="49">
        <v>10</v>
      </c>
      <c r="S54" s="469">
        <f t="shared" si="8"/>
        <v>1.32</v>
      </c>
      <c r="T54" s="49"/>
      <c r="U54" s="469">
        <f t="shared" si="9"/>
        <v>0</v>
      </c>
      <c r="V54" s="49">
        <v>5</v>
      </c>
      <c r="W54" s="469">
        <f t="shared" si="10"/>
        <v>0.66</v>
      </c>
      <c r="X54" s="49"/>
      <c r="Y54" s="469">
        <f t="shared" si="11"/>
        <v>0</v>
      </c>
      <c r="Z54" s="49">
        <v>6</v>
      </c>
      <c r="AA54" s="469">
        <f t="shared" si="12"/>
        <v>0.79200000000000004</v>
      </c>
      <c r="AB54" s="49"/>
      <c r="AC54" s="469">
        <f t="shared" si="13"/>
        <v>0</v>
      </c>
      <c r="AD54" s="49">
        <f t="shared" si="14"/>
        <v>48</v>
      </c>
      <c r="AE54" s="49">
        <f t="shared" si="15"/>
        <v>6.3360000000000003</v>
      </c>
    </row>
    <row r="55" spans="1:31" s="60" customFormat="1">
      <c r="A55" s="471">
        <v>51</v>
      </c>
      <c r="B55" s="317" t="s">
        <v>907</v>
      </c>
      <c r="C55" s="471" t="s">
        <v>12</v>
      </c>
      <c r="D55" s="471">
        <v>200</v>
      </c>
      <c r="E55" s="472">
        <f t="shared" si="1"/>
        <v>1200</v>
      </c>
      <c r="F55" s="49"/>
      <c r="G55" s="468">
        <f t="shared" si="2"/>
        <v>0</v>
      </c>
      <c r="H55" s="49"/>
      <c r="I55" s="469">
        <f t="shared" si="3"/>
        <v>0</v>
      </c>
      <c r="J55" s="49">
        <v>2</v>
      </c>
      <c r="K55" s="468">
        <f t="shared" si="4"/>
        <v>2.4</v>
      </c>
      <c r="L55" s="49"/>
      <c r="M55" s="469">
        <f t="shared" si="5"/>
        <v>0</v>
      </c>
      <c r="N55" s="49"/>
      <c r="O55" s="469">
        <f t="shared" si="6"/>
        <v>0</v>
      </c>
      <c r="P55" s="49"/>
      <c r="Q55" s="469">
        <f t="shared" si="7"/>
        <v>0</v>
      </c>
      <c r="R55" s="49">
        <v>10</v>
      </c>
      <c r="S55" s="469">
        <f t="shared" si="8"/>
        <v>12</v>
      </c>
      <c r="T55" s="49">
        <v>150</v>
      </c>
      <c r="U55" s="469">
        <f t="shared" si="9"/>
        <v>180</v>
      </c>
      <c r="V55" s="49">
        <v>10</v>
      </c>
      <c r="W55" s="469">
        <f t="shared" si="10"/>
        <v>12</v>
      </c>
      <c r="X55" s="49">
        <v>30</v>
      </c>
      <c r="Y55" s="469">
        <f t="shared" si="11"/>
        <v>36</v>
      </c>
      <c r="Z55" s="49">
        <v>100</v>
      </c>
      <c r="AA55" s="469">
        <f t="shared" si="12"/>
        <v>120</v>
      </c>
      <c r="AB55" s="49"/>
      <c r="AC55" s="469">
        <f t="shared" si="13"/>
        <v>0</v>
      </c>
      <c r="AD55" s="49">
        <f t="shared" si="14"/>
        <v>302</v>
      </c>
      <c r="AE55" s="49">
        <f t="shared" si="15"/>
        <v>362.4</v>
      </c>
    </row>
    <row r="56" spans="1:31">
      <c r="A56" s="466">
        <v>53</v>
      </c>
      <c r="B56" s="467" t="s">
        <v>902</v>
      </c>
      <c r="C56" s="466" t="s">
        <v>12</v>
      </c>
      <c r="D56" s="466">
        <v>16.850000000000001</v>
      </c>
      <c r="E56" s="88">
        <f t="shared" si="1"/>
        <v>101.10000000000001</v>
      </c>
      <c r="F56" s="49"/>
      <c r="G56" s="468">
        <f t="shared" si="2"/>
        <v>0</v>
      </c>
      <c r="H56" s="49"/>
      <c r="I56" s="469">
        <f t="shared" si="3"/>
        <v>0</v>
      </c>
      <c r="J56" s="49"/>
      <c r="K56" s="468">
        <f t="shared" si="4"/>
        <v>0</v>
      </c>
      <c r="L56" s="49"/>
      <c r="M56" s="469">
        <f t="shared" si="5"/>
        <v>0</v>
      </c>
      <c r="N56" s="49"/>
      <c r="O56" s="469">
        <f t="shared" si="6"/>
        <v>0</v>
      </c>
      <c r="P56" s="49">
        <v>10</v>
      </c>
      <c r="Q56" s="469">
        <f t="shared" si="7"/>
        <v>1.0110000000000001</v>
      </c>
      <c r="R56" s="49"/>
      <c r="S56" s="469">
        <f t="shared" si="8"/>
        <v>0</v>
      </c>
      <c r="T56" s="49"/>
      <c r="U56" s="469">
        <f t="shared" si="9"/>
        <v>0</v>
      </c>
      <c r="V56" s="49"/>
      <c r="W56" s="469">
        <f t="shared" si="10"/>
        <v>0</v>
      </c>
      <c r="X56" s="49"/>
      <c r="Y56" s="469">
        <f t="shared" si="11"/>
        <v>0</v>
      </c>
      <c r="Z56" s="49"/>
      <c r="AA56" s="469">
        <f t="shared" si="12"/>
        <v>0</v>
      </c>
      <c r="AB56" s="49"/>
      <c r="AC56" s="469">
        <f t="shared" si="13"/>
        <v>0</v>
      </c>
      <c r="AD56" s="49">
        <f t="shared" si="14"/>
        <v>10</v>
      </c>
      <c r="AE56" s="84">
        <f t="shared" si="15"/>
        <v>1.0110000000000001</v>
      </c>
    </row>
    <row r="57" spans="1:31">
      <c r="A57" s="466">
        <v>55</v>
      </c>
      <c r="B57" s="467" t="s">
        <v>908</v>
      </c>
      <c r="C57" s="466" t="s">
        <v>12</v>
      </c>
      <c r="D57" s="466">
        <v>100</v>
      </c>
      <c r="E57" s="88">
        <f t="shared" si="1"/>
        <v>600</v>
      </c>
      <c r="F57" s="49"/>
      <c r="G57" s="468">
        <f t="shared" si="2"/>
        <v>0</v>
      </c>
      <c r="H57" s="49"/>
      <c r="I57" s="469">
        <f t="shared" si="3"/>
        <v>0</v>
      </c>
      <c r="J57" s="49">
        <v>6</v>
      </c>
      <c r="K57" s="468">
        <f t="shared" si="4"/>
        <v>3.6</v>
      </c>
      <c r="L57" s="49">
        <v>1</v>
      </c>
      <c r="M57" s="469">
        <f t="shared" si="5"/>
        <v>0.6</v>
      </c>
      <c r="N57" s="49"/>
      <c r="O57" s="469">
        <f t="shared" si="6"/>
        <v>0</v>
      </c>
      <c r="P57" s="49">
        <v>35</v>
      </c>
      <c r="Q57" s="469">
        <f t="shared" si="7"/>
        <v>21</v>
      </c>
      <c r="R57" s="49">
        <v>2</v>
      </c>
      <c r="S57" s="469">
        <f t="shared" si="8"/>
        <v>1.2</v>
      </c>
      <c r="T57" s="49"/>
      <c r="U57" s="469">
        <f t="shared" si="9"/>
        <v>0</v>
      </c>
      <c r="V57" s="49"/>
      <c r="W57" s="469">
        <f t="shared" si="10"/>
        <v>0</v>
      </c>
      <c r="X57" s="49">
        <v>5</v>
      </c>
      <c r="Y57" s="469">
        <f t="shared" si="11"/>
        <v>3</v>
      </c>
      <c r="Z57" s="49"/>
      <c r="AA57" s="469">
        <f t="shared" si="12"/>
        <v>0</v>
      </c>
      <c r="AB57" s="49"/>
      <c r="AC57" s="469">
        <f t="shared" si="13"/>
        <v>0</v>
      </c>
      <c r="AD57" s="49">
        <f t="shared" si="14"/>
        <v>49</v>
      </c>
      <c r="AE57" s="84">
        <f t="shared" si="15"/>
        <v>29.4</v>
      </c>
    </row>
    <row r="58" spans="1:31">
      <c r="A58" s="466">
        <v>56</v>
      </c>
      <c r="B58" s="467" t="s">
        <v>905</v>
      </c>
      <c r="C58" s="466" t="s">
        <v>23</v>
      </c>
      <c r="D58" s="466">
        <v>280</v>
      </c>
      <c r="E58" s="88">
        <f t="shared" si="1"/>
        <v>1680</v>
      </c>
      <c r="F58" s="49"/>
      <c r="G58" s="468">
        <f t="shared" si="2"/>
        <v>0</v>
      </c>
      <c r="H58" s="49"/>
      <c r="I58" s="469">
        <f t="shared" si="3"/>
        <v>0</v>
      </c>
      <c r="J58" s="49"/>
      <c r="K58" s="468">
        <f t="shared" si="4"/>
        <v>0</v>
      </c>
      <c r="L58" s="49"/>
      <c r="M58" s="469">
        <f t="shared" si="5"/>
        <v>0</v>
      </c>
      <c r="N58" s="49"/>
      <c r="O58" s="469">
        <f t="shared" si="6"/>
        <v>0</v>
      </c>
      <c r="P58" s="49">
        <v>10</v>
      </c>
      <c r="Q58" s="469">
        <f t="shared" si="7"/>
        <v>16.8</v>
      </c>
      <c r="R58" s="49">
        <v>30</v>
      </c>
      <c r="S58" s="469">
        <f t="shared" si="8"/>
        <v>50.4</v>
      </c>
      <c r="T58" s="49"/>
      <c r="U58" s="469">
        <f t="shared" si="9"/>
        <v>0</v>
      </c>
      <c r="V58" s="49"/>
      <c r="W58" s="469">
        <f t="shared" si="10"/>
        <v>0</v>
      </c>
      <c r="X58" s="49"/>
      <c r="Y58" s="469">
        <f t="shared" si="11"/>
        <v>0</v>
      </c>
      <c r="Z58" s="49"/>
      <c r="AA58" s="469">
        <f t="shared" si="12"/>
        <v>0</v>
      </c>
      <c r="AB58" s="49">
        <v>15</v>
      </c>
      <c r="AC58" s="469">
        <f t="shared" si="13"/>
        <v>25.2</v>
      </c>
      <c r="AD58" s="49">
        <f t="shared" si="14"/>
        <v>55</v>
      </c>
      <c r="AE58" s="84">
        <f t="shared" si="15"/>
        <v>92.4</v>
      </c>
    </row>
    <row r="59" spans="1:31">
      <c r="A59" s="466">
        <v>58</v>
      </c>
      <c r="B59" s="467" t="s">
        <v>909</v>
      </c>
      <c r="C59" s="466" t="s">
        <v>12</v>
      </c>
      <c r="D59" s="466">
        <v>400</v>
      </c>
      <c r="E59" s="88">
        <f t="shared" si="1"/>
        <v>2400</v>
      </c>
      <c r="F59" s="49">
        <v>9</v>
      </c>
      <c r="G59" s="468">
        <f t="shared" si="2"/>
        <v>21.6</v>
      </c>
      <c r="H59" s="49"/>
      <c r="I59" s="469">
        <f t="shared" si="3"/>
        <v>0</v>
      </c>
      <c r="J59" s="49">
        <v>2</v>
      </c>
      <c r="K59" s="468">
        <f t="shared" si="4"/>
        <v>4.8</v>
      </c>
      <c r="L59" s="49">
        <v>3</v>
      </c>
      <c r="M59" s="469">
        <f t="shared" si="5"/>
        <v>7.2</v>
      </c>
      <c r="N59" s="49"/>
      <c r="O59" s="469">
        <f t="shared" si="6"/>
        <v>0</v>
      </c>
      <c r="P59" s="49"/>
      <c r="Q59" s="469">
        <f t="shared" si="7"/>
        <v>0</v>
      </c>
      <c r="R59" s="49">
        <v>70</v>
      </c>
      <c r="S59" s="469">
        <f t="shared" si="8"/>
        <v>168</v>
      </c>
      <c r="T59" s="49"/>
      <c r="U59" s="469">
        <f t="shared" si="9"/>
        <v>0</v>
      </c>
      <c r="V59" s="49">
        <v>30</v>
      </c>
      <c r="W59" s="469">
        <f t="shared" si="10"/>
        <v>72</v>
      </c>
      <c r="X59" s="49">
        <v>8</v>
      </c>
      <c r="Y59" s="469">
        <f t="shared" si="11"/>
        <v>19.2</v>
      </c>
      <c r="Z59" s="49"/>
      <c r="AA59" s="469">
        <f t="shared" si="12"/>
        <v>0</v>
      </c>
      <c r="AB59" s="49">
        <v>2</v>
      </c>
      <c r="AC59" s="469">
        <f t="shared" si="13"/>
        <v>4.8</v>
      </c>
      <c r="AD59" s="49">
        <f t="shared" si="14"/>
        <v>124</v>
      </c>
      <c r="AE59" s="84">
        <f t="shared" si="15"/>
        <v>297.60000000000002</v>
      </c>
    </row>
    <row r="60" spans="1:31">
      <c r="A60" s="466">
        <v>59</v>
      </c>
      <c r="B60" s="467" t="s">
        <v>910</v>
      </c>
      <c r="C60" s="466" t="s">
        <v>12</v>
      </c>
      <c r="D60" s="466">
        <v>20</v>
      </c>
      <c r="E60" s="88">
        <f t="shared" si="1"/>
        <v>120</v>
      </c>
      <c r="F60" s="49">
        <v>20</v>
      </c>
      <c r="G60" s="468">
        <f t="shared" si="2"/>
        <v>2.4</v>
      </c>
      <c r="H60" s="49">
        <v>5</v>
      </c>
      <c r="I60" s="469">
        <f t="shared" si="3"/>
        <v>0.6</v>
      </c>
      <c r="J60" s="49">
        <v>3</v>
      </c>
      <c r="K60" s="468">
        <f t="shared" si="4"/>
        <v>0.36</v>
      </c>
      <c r="L60" s="49">
        <v>4</v>
      </c>
      <c r="M60" s="469">
        <f t="shared" si="5"/>
        <v>0.48</v>
      </c>
      <c r="N60" s="49"/>
      <c r="O60" s="469">
        <f t="shared" si="6"/>
        <v>0</v>
      </c>
      <c r="P60" s="49"/>
      <c r="Q60" s="469">
        <f t="shared" si="7"/>
        <v>0</v>
      </c>
      <c r="R60" s="49"/>
      <c r="S60" s="469">
        <f t="shared" si="8"/>
        <v>0</v>
      </c>
      <c r="T60" s="49"/>
      <c r="U60" s="469">
        <f t="shared" si="9"/>
        <v>0</v>
      </c>
      <c r="V60" s="49"/>
      <c r="W60" s="469">
        <f t="shared" si="10"/>
        <v>0</v>
      </c>
      <c r="X60" s="49">
        <v>6</v>
      </c>
      <c r="Y60" s="469">
        <f t="shared" si="11"/>
        <v>0.72</v>
      </c>
      <c r="Z60" s="49"/>
      <c r="AA60" s="469">
        <f t="shared" si="12"/>
        <v>0</v>
      </c>
      <c r="AB60" s="49">
        <v>5</v>
      </c>
      <c r="AC60" s="469">
        <f t="shared" si="13"/>
        <v>0.6</v>
      </c>
      <c r="AD60" s="49">
        <f t="shared" si="14"/>
        <v>43</v>
      </c>
      <c r="AE60" s="84">
        <f t="shared" si="15"/>
        <v>5.1599999999999993</v>
      </c>
    </row>
    <row r="61" spans="1:31">
      <c r="A61" s="466">
        <v>60</v>
      </c>
      <c r="B61" s="467" t="s">
        <v>911</v>
      </c>
      <c r="C61" s="466" t="s">
        <v>12</v>
      </c>
      <c r="D61" s="466">
        <v>90</v>
      </c>
      <c r="E61" s="88">
        <f t="shared" si="1"/>
        <v>540</v>
      </c>
      <c r="F61" s="49"/>
      <c r="G61" s="468">
        <f t="shared" si="2"/>
        <v>0</v>
      </c>
      <c r="H61" s="49"/>
      <c r="I61" s="469">
        <f t="shared" si="3"/>
        <v>0</v>
      </c>
      <c r="J61" s="49">
        <v>16</v>
      </c>
      <c r="K61" s="468">
        <f t="shared" si="4"/>
        <v>8.64</v>
      </c>
      <c r="L61" s="49"/>
      <c r="M61" s="469">
        <f t="shared" si="5"/>
        <v>0</v>
      </c>
      <c r="N61" s="49"/>
      <c r="O61" s="469">
        <f t="shared" si="6"/>
        <v>0</v>
      </c>
      <c r="P61" s="49"/>
      <c r="Q61" s="469">
        <f t="shared" si="7"/>
        <v>0</v>
      </c>
      <c r="R61" s="49"/>
      <c r="S61" s="469">
        <f t="shared" si="8"/>
        <v>0</v>
      </c>
      <c r="T61" s="49"/>
      <c r="U61" s="469">
        <f t="shared" si="9"/>
        <v>0</v>
      </c>
      <c r="V61" s="49"/>
      <c r="W61" s="469">
        <f t="shared" si="10"/>
        <v>0</v>
      </c>
      <c r="X61" s="49">
        <v>5</v>
      </c>
      <c r="Y61" s="469">
        <f t="shared" si="11"/>
        <v>2.7</v>
      </c>
      <c r="Z61" s="49"/>
      <c r="AA61" s="469">
        <f t="shared" si="12"/>
        <v>0</v>
      </c>
      <c r="AB61" s="49"/>
      <c r="AC61" s="469">
        <f t="shared" si="13"/>
        <v>0</v>
      </c>
      <c r="AD61" s="49">
        <f t="shared" si="14"/>
        <v>21</v>
      </c>
      <c r="AE61" s="84">
        <f t="shared" si="15"/>
        <v>11.34</v>
      </c>
    </row>
    <row r="62" spans="1:31">
      <c r="A62" s="466">
        <v>61</v>
      </c>
      <c r="B62" s="467" t="s">
        <v>912</v>
      </c>
      <c r="C62" s="466" t="s">
        <v>12</v>
      </c>
      <c r="D62" s="466">
        <v>125</v>
      </c>
      <c r="E62" s="88">
        <f t="shared" si="1"/>
        <v>750</v>
      </c>
      <c r="F62" s="49"/>
      <c r="G62" s="468">
        <f t="shared" si="2"/>
        <v>0</v>
      </c>
      <c r="H62" s="49"/>
      <c r="I62" s="469">
        <f t="shared" si="3"/>
        <v>0</v>
      </c>
      <c r="J62" s="49">
        <v>6</v>
      </c>
      <c r="K62" s="468">
        <f t="shared" si="4"/>
        <v>4.5</v>
      </c>
      <c r="L62" s="49"/>
      <c r="M62" s="469">
        <f t="shared" si="5"/>
        <v>0</v>
      </c>
      <c r="N62" s="49"/>
      <c r="O62" s="469">
        <f t="shared" si="6"/>
        <v>0</v>
      </c>
      <c r="P62" s="49"/>
      <c r="Q62" s="469">
        <f t="shared" si="7"/>
        <v>0</v>
      </c>
      <c r="R62" s="49"/>
      <c r="S62" s="469">
        <f t="shared" si="8"/>
        <v>0</v>
      </c>
      <c r="T62" s="49"/>
      <c r="U62" s="469">
        <f t="shared" si="9"/>
        <v>0</v>
      </c>
      <c r="V62" s="49">
        <v>5</v>
      </c>
      <c r="W62" s="469">
        <f t="shared" si="10"/>
        <v>3.75</v>
      </c>
      <c r="X62" s="49">
        <v>15</v>
      </c>
      <c r="Y62" s="469">
        <f t="shared" si="11"/>
        <v>11.25</v>
      </c>
      <c r="Z62" s="49"/>
      <c r="AA62" s="469">
        <f t="shared" si="12"/>
        <v>0</v>
      </c>
      <c r="AB62" s="49">
        <v>15</v>
      </c>
      <c r="AC62" s="469">
        <f t="shared" si="13"/>
        <v>11.25</v>
      </c>
      <c r="AD62" s="49">
        <f t="shared" si="14"/>
        <v>41</v>
      </c>
      <c r="AE62" s="84">
        <f t="shared" si="15"/>
        <v>30.75</v>
      </c>
    </row>
    <row r="63" spans="1:31">
      <c r="A63" s="466">
        <v>62</v>
      </c>
      <c r="B63" s="467" t="s">
        <v>913</v>
      </c>
      <c r="C63" s="466" t="s">
        <v>12</v>
      </c>
      <c r="D63" s="466">
        <v>40</v>
      </c>
      <c r="E63" s="88">
        <f t="shared" si="1"/>
        <v>240</v>
      </c>
      <c r="F63" s="49"/>
      <c r="G63" s="468">
        <f t="shared" si="2"/>
        <v>0</v>
      </c>
      <c r="H63" s="49"/>
      <c r="I63" s="469">
        <f t="shared" si="3"/>
        <v>0</v>
      </c>
      <c r="J63" s="49">
        <v>3</v>
      </c>
      <c r="K63" s="468">
        <f t="shared" si="4"/>
        <v>0.72</v>
      </c>
      <c r="L63" s="49">
        <v>2</v>
      </c>
      <c r="M63" s="469">
        <f t="shared" si="5"/>
        <v>0.48</v>
      </c>
      <c r="N63" s="49"/>
      <c r="O63" s="469">
        <f t="shared" si="6"/>
        <v>0</v>
      </c>
      <c r="P63" s="49"/>
      <c r="Q63" s="469">
        <f t="shared" si="7"/>
        <v>0</v>
      </c>
      <c r="R63" s="49"/>
      <c r="S63" s="469">
        <f t="shared" si="8"/>
        <v>0</v>
      </c>
      <c r="T63" s="49"/>
      <c r="U63" s="469">
        <f t="shared" si="9"/>
        <v>0</v>
      </c>
      <c r="V63" s="49">
        <v>5</v>
      </c>
      <c r="W63" s="469">
        <f t="shared" si="10"/>
        <v>1.2</v>
      </c>
      <c r="X63" s="49">
        <v>2</v>
      </c>
      <c r="Y63" s="469">
        <f t="shared" si="11"/>
        <v>0.48</v>
      </c>
      <c r="Z63" s="49"/>
      <c r="AA63" s="469">
        <f t="shared" si="12"/>
        <v>0</v>
      </c>
      <c r="AB63" s="49"/>
      <c r="AC63" s="469">
        <f t="shared" si="13"/>
        <v>0</v>
      </c>
      <c r="AD63" s="49">
        <f t="shared" si="14"/>
        <v>12</v>
      </c>
      <c r="AE63" s="84">
        <f t="shared" si="15"/>
        <v>2.88</v>
      </c>
    </row>
    <row r="64" spans="1:31">
      <c r="A64" s="466">
        <v>63</v>
      </c>
      <c r="B64" s="467" t="s">
        <v>914</v>
      </c>
      <c r="C64" s="466" t="s">
        <v>12</v>
      </c>
      <c r="D64" s="466">
        <v>235</v>
      </c>
      <c r="E64" s="88">
        <f t="shared" si="1"/>
        <v>1410</v>
      </c>
      <c r="F64" s="49">
        <v>9</v>
      </c>
      <c r="G64" s="468">
        <f t="shared" si="2"/>
        <v>12.69</v>
      </c>
      <c r="H64" s="49"/>
      <c r="I64" s="469">
        <f t="shared" si="3"/>
        <v>0</v>
      </c>
      <c r="J64" s="49"/>
      <c r="K64" s="468">
        <f t="shared" si="4"/>
        <v>0</v>
      </c>
      <c r="L64" s="49">
        <v>1</v>
      </c>
      <c r="M64" s="469">
        <f t="shared" si="5"/>
        <v>1.41</v>
      </c>
      <c r="N64" s="49"/>
      <c r="O64" s="469">
        <f t="shared" si="6"/>
        <v>0</v>
      </c>
      <c r="P64" s="49"/>
      <c r="Q64" s="469">
        <f t="shared" si="7"/>
        <v>0</v>
      </c>
      <c r="R64" s="49"/>
      <c r="S64" s="469">
        <f t="shared" si="8"/>
        <v>0</v>
      </c>
      <c r="T64" s="49"/>
      <c r="U64" s="469">
        <f t="shared" si="9"/>
        <v>0</v>
      </c>
      <c r="V64" s="49">
        <v>5</v>
      </c>
      <c r="W64" s="469">
        <f t="shared" si="10"/>
        <v>7.05</v>
      </c>
      <c r="X64" s="49"/>
      <c r="Y64" s="469">
        <f t="shared" si="11"/>
        <v>0</v>
      </c>
      <c r="Z64" s="49"/>
      <c r="AA64" s="469">
        <f t="shared" si="12"/>
        <v>0</v>
      </c>
      <c r="AB64" s="49">
        <v>1</v>
      </c>
      <c r="AC64" s="469">
        <f t="shared" si="13"/>
        <v>1.41</v>
      </c>
      <c r="AD64" s="49">
        <f t="shared" si="14"/>
        <v>16</v>
      </c>
      <c r="AE64" s="84">
        <f t="shared" si="15"/>
        <v>22.56</v>
      </c>
    </row>
    <row r="65" spans="1:31">
      <c r="A65" s="466">
        <v>64</v>
      </c>
      <c r="B65" s="467" t="s">
        <v>915</v>
      </c>
      <c r="C65" s="466" t="s">
        <v>12</v>
      </c>
      <c r="D65" s="466">
        <v>1000</v>
      </c>
      <c r="E65" s="88">
        <f t="shared" si="1"/>
        <v>6000</v>
      </c>
      <c r="F65" s="49">
        <v>5</v>
      </c>
      <c r="G65" s="468">
        <f t="shared" si="2"/>
        <v>30</v>
      </c>
      <c r="H65" s="49"/>
      <c r="I65" s="469">
        <f t="shared" si="3"/>
        <v>0</v>
      </c>
      <c r="J65" s="49"/>
      <c r="K65" s="468">
        <f t="shared" si="4"/>
        <v>0</v>
      </c>
      <c r="L65" s="49"/>
      <c r="M65" s="469">
        <f t="shared" si="5"/>
        <v>0</v>
      </c>
      <c r="N65" s="49"/>
      <c r="O65" s="469">
        <f t="shared" si="6"/>
        <v>0</v>
      </c>
      <c r="P65" s="49"/>
      <c r="Q65" s="469">
        <f t="shared" si="7"/>
        <v>0</v>
      </c>
      <c r="R65" s="49"/>
      <c r="S65" s="469">
        <f t="shared" si="8"/>
        <v>0</v>
      </c>
      <c r="T65" s="49"/>
      <c r="U65" s="469">
        <f t="shared" si="9"/>
        <v>0</v>
      </c>
      <c r="V65" s="49">
        <v>10</v>
      </c>
      <c r="W65" s="469">
        <f t="shared" si="10"/>
        <v>60</v>
      </c>
      <c r="X65" s="49">
        <v>1</v>
      </c>
      <c r="Y65" s="469">
        <f t="shared" si="11"/>
        <v>6</v>
      </c>
      <c r="Z65" s="49"/>
      <c r="AA65" s="469">
        <f t="shared" si="12"/>
        <v>0</v>
      </c>
      <c r="AB65" s="49"/>
      <c r="AC65" s="469">
        <f t="shared" si="13"/>
        <v>0</v>
      </c>
      <c r="AD65" s="49">
        <f t="shared" si="14"/>
        <v>16</v>
      </c>
      <c r="AE65" s="84">
        <f t="shared" si="15"/>
        <v>96</v>
      </c>
    </row>
    <row r="66" spans="1:31">
      <c r="A66" s="466">
        <v>65</v>
      </c>
      <c r="B66" s="467" t="s">
        <v>916</v>
      </c>
      <c r="C66" s="466" t="s">
        <v>12</v>
      </c>
      <c r="D66" s="466">
        <v>25</v>
      </c>
      <c r="E66" s="88">
        <f>D66*$AF$3</f>
        <v>150</v>
      </c>
      <c r="F66" s="49">
        <v>1000</v>
      </c>
      <c r="G66" s="468">
        <f t="shared" si="2"/>
        <v>150</v>
      </c>
      <c r="H66" s="49"/>
      <c r="I66" s="469">
        <f t="shared" si="3"/>
        <v>0</v>
      </c>
      <c r="J66" s="49"/>
      <c r="K66" s="468">
        <f>E66*J66/1000</f>
        <v>0</v>
      </c>
      <c r="L66" s="49"/>
      <c r="M66" s="469">
        <f>E66*L66/1000</f>
        <v>0</v>
      </c>
      <c r="N66" s="49"/>
      <c r="O66" s="469">
        <f>E66*N66/1000</f>
        <v>0</v>
      </c>
      <c r="P66" s="49"/>
      <c r="Q66" s="469">
        <f>E66*P66/1000</f>
        <v>0</v>
      </c>
      <c r="R66" s="49"/>
      <c r="S66" s="469">
        <f t="shared" si="8"/>
        <v>0</v>
      </c>
      <c r="T66" s="49"/>
      <c r="U66" s="469">
        <f t="shared" si="9"/>
        <v>0</v>
      </c>
      <c r="V66" s="49">
        <v>5</v>
      </c>
      <c r="W66" s="469">
        <f>E66*V66/1000</f>
        <v>0.75</v>
      </c>
      <c r="X66" s="49"/>
      <c r="Y66" s="469">
        <f>X66*E66/1000</f>
        <v>0</v>
      </c>
      <c r="Z66" s="49"/>
      <c r="AA66" s="469">
        <f t="shared" si="12"/>
        <v>0</v>
      </c>
      <c r="AB66" s="49"/>
      <c r="AC66" s="469">
        <f>AB66*E66/1000</f>
        <v>0</v>
      </c>
      <c r="AD66" s="49">
        <f t="shared" si="14"/>
        <v>1005</v>
      </c>
      <c r="AE66" s="84">
        <f t="shared" si="15"/>
        <v>150.75</v>
      </c>
    </row>
    <row r="67" spans="1:31">
      <c r="A67" s="466">
        <v>66</v>
      </c>
      <c r="B67" s="467" t="s">
        <v>917</v>
      </c>
      <c r="C67" s="466" t="s">
        <v>12</v>
      </c>
      <c r="D67" s="466">
        <v>35</v>
      </c>
      <c r="E67" s="88">
        <f>D67*$AF$3</f>
        <v>210</v>
      </c>
      <c r="F67" s="49">
        <v>1000</v>
      </c>
      <c r="G67" s="468">
        <f t="shared" si="2"/>
        <v>210</v>
      </c>
      <c r="H67" s="49"/>
      <c r="I67" s="469">
        <f t="shared" si="3"/>
        <v>0</v>
      </c>
      <c r="J67" s="49"/>
      <c r="K67" s="468">
        <f>E67*J67/1000</f>
        <v>0</v>
      </c>
      <c r="L67" s="49"/>
      <c r="M67" s="469">
        <f>E67*L67/1000</f>
        <v>0</v>
      </c>
      <c r="N67" s="49"/>
      <c r="O67" s="469">
        <f>E67*N67/1000</f>
        <v>0</v>
      </c>
      <c r="P67" s="49"/>
      <c r="Q67" s="469">
        <f>E67*P67/1000</f>
        <v>0</v>
      </c>
      <c r="R67" s="49"/>
      <c r="S67" s="469">
        <f t="shared" si="8"/>
        <v>0</v>
      </c>
      <c r="T67" s="49"/>
      <c r="U67" s="469">
        <f t="shared" si="9"/>
        <v>0</v>
      </c>
      <c r="V67" s="49">
        <v>1</v>
      </c>
      <c r="W67" s="469">
        <f>E67*V67/1000</f>
        <v>0.21</v>
      </c>
      <c r="X67" s="49"/>
      <c r="Y67" s="469">
        <f>X67*E67/1000</f>
        <v>0</v>
      </c>
      <c r="Z67" s="49"/>
      <c r="AA67" s="469">
        <f t="shared" si="12"/>
        <v>0</v>
      </c>
      <c r="AB67" s="49"/>
      <c r="AC67" s="469">
        <f>AB67*E67/1000</f>
        <v>0</v>
      </c>
      <c r="AD67" s="49">
        <f t="shared" si="14"/>
        <v>1001</v>
      </c>
      <c r="AE67" s="84">
        <f t="shared" si="15"/>
        <v>210.21</v>
      </c>
    </row>
    <row r="68" spans="1:31">
      <c r="A68" s="466">
        <v>67</v>
      </c>
      <c r="B68" s="467" t="s">
        <v>918</v>
      </c>
      <c r="C68" s="466" t="s">
        <v>12</v>
      </c>
      <c r="D68" s="466">
        <v>36</v>
      </c>
      <c r="E68" s="88">
        <f>D68*$AF$3</f>
        <v>216</v>
      </c>
      <c r="F68" s="49">
        <v>1000</v>
      </c>
      <c r="G68" s="468">
        <f t="shared" si="2"/>
        <v>216</v>
      </c>
      <c r="H68" s="49"/>
      <c r="I68" s="469">
        <f t="shared" si="3"/>
        <v>0</v>
      </c>
      <c r="J68" s="49"/>
      <c r="K68" s="468">
        <f>E68*J68/1000</f>
        <v>0</v>
      </c>
      <c r="L68" s="49"/>
      <c r="M68" s="469">
        <f>E68*L68/1000</f>
        <v>0</v>
      </c>
      <c r="N68" s="49"/>
      <c r="O68" s="469">
        <f>E68*N68/1000</f>
        <v>0</v>
      </c>
      <c r="P68" s="49"/>
      <c r="Q68" s="469">
        <f>E68*P68/1000</f>
        <v>0</v>
      </c>
      <c r="R68" s="49"/>
      <c r="S68" s="469">
        <f t="shared" si="8"/>
        <v>0</v>
      </c>
      <c r="T68" s="49"/>
      <c r="U68" s="469">
        <f t="shared" si="9"/>
        <v>0</v>
      </c>
      <c r="V68" s="49">
        <v>1</v>
      </c>
      <c r="W68" s="469">
        <f>E68*V68/1000</f>
        <v>0.216</v>
      </c>
      <c r="X68" s="49">
        <v>10</v>
      </c>
      <c r="Y68" s="469">
        <f>X68*E68/1000</f>
        <v>2.16</v>
      </c>
      <c r="Z68" s="49"/>
      <c r="AA68" s="469">
        <f t="shared" si="12"/>
        <v>0</v>
      </c>
      <c r="AB68" s="49"/>
      <c r="AC68" s="469">
        <f>AB68*E68/1000</f>
        <v>0</v>
      </c>
      <c r="AD68" s="49">
        <f t="shared" si="14"/>
        <v>1011</v>
      </c>
      <c r="AE68" s="84">
        <f t="shared" si="15"/>
        <v>218.376</v>
      </c>
    </row>
    <row r="69" spans="1:31">
      <c r="A69" s="466">
        <v>68</v>
      </c>
      <c r="B69" s="467" t="s">
        <v>919</v>
      </c>
      <c r="C69" s="466" t="s">
        <v>12</v>
      </c>
      <c r="D69" s="466">
        <v>40</v>
      </c>
      <c r="E69" s="88">
        <f>D69*$AF$3</f>
        <v>240</v>
      </c>
      <c r="F69" s="49">
        <v>20</v>
      </c>
      <c r="G69" s="49">
        <f t="shared" ref="G69:G74" si="16">F69*E69/1000</f>
        <v>4.8</v>
      </c>
      <c r="H69" s="49"/>
      <c r="I69" s="469">
        <f t="shared" ref="I69:I74" si="17">E69*H69/1000</f>
        <v>0</v>
      </c>
      <c r="J69" s="49"/>
      <c r="K69" s="49">
        <f t="shared" ref="K69:K74" si="18">J69*I69/1000</f>
        <v>0</v>
      </c>
      <c r="L69" s="49"/>
      <c r="M69" s="49">
        <f t="shared" ref="M69:M74" si="19">L69*K69/1000</f>
        <v>0</v>
      </c>
      <c r="N69" s="49"/>
      <c r="O69" s="49">
        <f t="shared" ref="O69:O74" si="20">N69*M69/1000</f>
        <v>0</v>
      </c>
      <c r="P69" s="49"/>
      <c r="Q69" s="49">
        <f t="shared" ref="Q69:Q74" si="21">P69*O69/1000</f>
        <v>0</v>
      </c>
      <c r="R69" s="49"/>
      <c r="S69" s="469">
        <f t="shared" ref="S69:S74" si="22">E69*R69/1000</f>
        <v>0</v>
      </c>
      <c r="T69" s="49"/>
      <c r="U69" s="469">
        <f t="shared" ref="U69:U74" si="23">T69*E69/1000</f>
        <v>0</v>
      </c>
      <c r="V69" s="49">
        <v>15</v>
      </c>
      <c r="W69" s="49">
        <f t="shared" ref="W69:W74" si="24">V69*U69/1000</f>
        <v>0</v>
      </c>
      <c r="X69" s="49"/>
      <c r="Y69" s="49">
        <f t="shared" ref="Y69:Y74" si="25">X69*W69/1000</f>
        <v>0</v>
      </c>
      <c r="Z69" s="49"/>
      <c r="AA69" s="469">
        <f t="shared" ref="AA69:AA74" si="26">Z69*E69/1000</f>
        <v>0</v>
      </c>
      <c r="AB69" s="49">
        <v>15</v>
      </c>
      <c r="AC69" s="49">
        <f t="shared" ref="AC69:AC74" si="27">AB69*AA69/1000</f>
        <v>0</v>
      </c>
      <c r="AD69" s="49">
        <f t="shared" ref="AD69:AD74" si="28">F69+H69+J69+L69+N69+P69+R69+T69+V69+X69+Z69+AB69</f>
        <v>50</v>
      </c>
      <c r="AE69" s="84">
        <f t="shared" ref="AE69:AE74" si="29">G69+I69+K69+M69+O69+Q69+S69++U69+W69+Y69+AA69+AC69</f>
        <v>4.8</v>
      </c>
    </row>
    <row r="70" spans="1:31">
      <c r="A70" s="466">
        <v>69</v>
      </c>
      <c r="B70" s="467" t="s">
        <v>920</v>
      </c>
      <c r="C70" s="466" t="s">
        <v>12</v>
      </c>
      <c r="D70" s="466">
        <v>50</v>
      </c>
      <c r="E70" s="88">
        <f t="shared" ref="E70:E77" si="30">D70*$AF$3</f>
        <v>300</v>
      </c>
      <c r="F70" s="49">
        <v>10</v>
      </c>
      <c r="G70" s="49">
        <f t="shared" si="16"/>
        <v>3</v>
      </c>
      <c r="H70" s="49"/>
      <c r="I70" s="469">
        <f t="shared" si="17"/>
        <v>0</v>
      </c>
      <c r="J70" s="49"/>
      <c r="K70" s="49">
        <f t="shared" si="18"/>
        <v>0</v>
      </c>
      <c r="L70" s="49">
        <v>2</v>
      </c>
      <c r="M70" s="49">
        <f t="shared" si="19"/>
        <v>0</v>
      </c>
      <c r="N70" s="49"/>
      <c r="O70" s="49">
        <f t="shared" si="20"/>
        <v>0</v>
      </c>
      <c r="P70" s="49"/>
      <c r="Q70" s="49">
        <f t="shared" si="21"/>
        <v>0</v>
      </c>
      <c r="R70" s="49"/>
      <c r="S70" s="469">
        <f t="shared" si="22"/>
        <v>0</v>
      </c>
      <c r="T70" s="49"/>
      <c r="U70" s="469">
        <f t="shared" si="23"/>
        <v>0</v>
      </c>
      <c r="V70" s="49">
        <v>15</v>
      </c>
      <c r="W70" s="49">
        <f t="shared" si="24"/>
        <v>0</v>
      </c>
      <c r="X70" s="49"/>
      <c r="Y70" s="49">
        <f t="shared" si="25"/>
        <v>0</v>
      </c>
      <c r="Z70" s="49"/>
      <c r="AA70" s="469">
        <f t="shared" si="26"/>
        <v>0</v>
      </c>
      <c r="AB70" s="49"/>
      <c r="AC70" s="49">
        <f t="shared" si="27"/>
        <v>0</v>
      </c>
      <c r="AD70" s="49">
        <f t="shared" si="28"/>
        <v>27</v>
      </c>
      <c r="AE70" s="84">
        <f t="shared" si="29"/>
        <v>3</v>
      </c>
    </row>
    <row r="71" spans="1:31">
      <c r="A71" s="466">
        <v>70</v>
      </c>
      <c r="B71" s="467" t="s">
        <v>921</v>
      </c>
      <c r="C71" s="466" t="s">
        <v>12</v>
      </c>
      <c r="D71" s="466">
        <v>150</v>
      </c>
      <c r="E71" s="88">
        <f t="shared" si="30"/>
        <v>900</v>
      </c>
      <c r="F71" s="49">
        <v>9</v>
      </c>
      <c r="G71" s="49">
        <f t="shared" si="16"/>
        <v>8.1</v>
      </c>
      <c r="H71" s="49"/>
      <c r="I71" s="469">
        <f t="shared" si="17"/>
        <v>0</v>
      </c>
      <c r="J71" s="49"/>
      <c r="K71" s="49">
        <f t="shared" si="18"/>
        <v>0</v>
      </c>
      <c r="L71" s="49"/>
      <c r="M71" s="49">
        <f t="shared" si="19"/>
        <v>0</v>
      </c>
      <c r="N71" s="49"/>
      <c r="O71" s="49">
        <f t="shared" si="20"/>
        <v>0</v>
      </c>
      <c r="P71" s="49"/>
      <c r="Q71" s="49">
        <f t="shared" si="21"/>
        <v>0</v>
      </c>
      <c r="R71" s="49"/>
      <c r="S71" s="469">
        <f t="shared" si="22"/>
        <v>0</v>
      </c>
      <c r="T71" s="49"/>
      <c r="U71" s="469">
        <f t="shared" si="23"/>
        <v>0</v>
      </c>
      <c r="V71" s="49">
        <v>15</v>
      </c>
      <c r="W71" s="49">
        <f t="shared" si="24"/>
        <v>0</v>
      </c>
      <c r="X71" s="49"/>
      <c r="Y71" s="49">
        <f t="shared" si="25"/>
        <v>0</v>
      </c>
      <c r="Z71" s="49"/>
      <c r="AA71" s="469">
        <f t="shared" si="26"/>
        <v>0</v>
      </c>
      <c r="AB71" s="49">
        <v>5</v>
      </c>
      <c r="AC71" s="49">
        <f t="shared" si="27"/>
        <v>0</v>
      </c>
      <c r="AD71" s="49">
        <f t="shared" si="28"/>
        <v>29</v>
      </c>
      <c r="AE71" s="84">
        <f t="shared" si="29"/>
        <v>8.1</v>
      </c>
    </row>
    <row r="72" spans="1:31" ht="31.5">
      <c r="A72" s="466">
        <v>71</v>
      </c>
      <c r="B72" s="467" t="s">
        <v>922</v>
      </c>
      <c r="C72" s="466" t="s">
        <v>12</v>
      </c>
      <c r="D72" s="466">
        <v>250</v>
      </c>
      <c r="E72" s="88">
        <f t="shared" si="30"/>
        <v>1500</v>
      </c>
      <c r="F72" s="49"/>
      <c r="G72" s="49">
        <f t="shared" si="16"/>
        <v>0</v>
      </c>
      <c r="H72" s="49">
        <v>1</v>
      </c>
      <c r="I72" s="469">
        <f t="shared" si="17"/>
        <v>1.5</v>
      </c>
      <c r="J72" s="49"/>
      <c r="K72" s="49">
        <f t="shared" si="18"/>
        <v>0</v>
      </c>
      <c r="L72" s="49">
        <v>1</v>
      </c>
      <c r="M72" s="49">
        <f t="shared" si="19"/>
        <v>0</v>
      </c>
      <c r="N72" s="49"/>
      <c r="O72" s="49">
        <f t="shared" si="20"/>
        <v>0</v>
      </c>
      <c r="P72" s="49"/>
      <c r="Q72" s="49">
        <f t="shared" si="21"/>
        <v>0</v>
      </c>
      <c r="R72" s="49"/>
      <c r="S72" s="469">
        <f t="shared" si="22"/>
        <v>0</v>
      </c>
      <c r="T72" s="49"/>
      <c r="U72" s="469">
        <f t="shared" si="23"/>
        <v>0</v>
      </c>
      <c r="V72" s="49">
        <v>20</v>
      </c>
      <c r="W72" s="49">
        <f t="shared" si="24"/>
        <v>0</v>
      </c>
      <c r="X72" s="49">
        <v>10</v>
      </c>
      <c r="Y72" s="49">
        <f t="shared" si="25"/>
        <v>0</v>
      </c>
      <c r="Z72" s="49"/>
      <c r="AA72" s="469">
        <f t="shared" si="26"/>
        <v>0</v>
      </c>
      <c r="AB72" s="49"/>
      <c r="AC72" s="49">
        <f t="shared" si="27"/>
        <v>0</v>
      </c>
      <c r="AD72" s="49">
        <f t="shared" si="28"/>
        <v>32</v>
      </c>
      <c r="AE72" s="84">
        <f t="shared" si="29"/>
        <v>1.5</v>
      </c>
    </row>
    <row r="73" spans="1:31">
      <c r="A73" s="466">
        <v>72</v>
      </c>
      <c r="B73" s="467" t="s">
        <v>923</v>
      </c>
      <c r="C73" s="466" t="s">
        <v>12</v>
      </c>
      <c r="D73" s="466">
        <v>50</v>
      </c>
      <c r="E73" s="88">
        <f t="shared" si="30"/>
        <v>300</v>
      </c>
      <c r="F73" s="49"/>
      <c r="G73" s="49">
        <f t="shared" si="16"/>
        <v>0</v>
      </c>
      <c r="H73" s="49"/>
      <c r="I73" s="469">
        <f t="shared" si="17"/>
        <v>0</v>
      </c>
      <c r="J73" s="49"/>
      <c r="K73" s="49">
        <f t="shared" si="18"/>
        <v>0</v>
      </c>
      <c r="L73" s="49"/>
      <c r="M73" s="49">
        <f t="shared" si="19"/>
        <v>0</v>
      </c>
      <c r="N73" s="49"/>
      <c r="O73" s="49">
        <f t="shared" si="20"/>
        <v>0</v>
      </c>
      <c r="P73" s="49"/>
      <c r="Q73" s="49">
        <f t="shared" si="21"/>
        <v>0</v>
      </c>
      <c r="R73" s="49"/>
      <c r="S73" s="469">
        <f t="shared" si="22"/>
        <v>0</v>
      </c>
      <c r="T73" s="49"/>
      <c r="U73" s="469">
        <f t="shared" si="23"/>
        <v>0</v>
      </c>
      <c r="V73" s="49">
        <v>5</v>
      </c>
      <c r="W73" s="49">
        <f t="shared" si="24"/>
        <v>0</v>
      </c>
      <c r="X73" s="49"/>
      <c r="Y73" s="49">
        <f t="shared" si="25"/>
        <v>0</v>
      </c>
      <c r="Z73" s="49"/>
      <c r="AA73" s="469">
        <f t="shared" si="26"/>
        <v>0</v>
      </c>
      <c r="AB73" s="49"/>
      <c r="AC73" s="49">
        <f t="shared" si="27"/>
        <v>0</v>
      </c>
      <c r="AD73" s="49">
        <f t="shared" si="28"/>
        <v>5</v>
      </c>
      <c r="AE73" s="84">
        <f t="shared" si="29"/>
        <v>0</v>
      </c>
    </row>
    <row r="74" spans="1:31">
      <c r="A74" s="466">
        <v>73</v>
      </c>
      <c r="B74" s="467" t="s">
        <v>924</v>
      </c>
      <c r="C74" s="466" t="s">
        <v>12</v>
      </c>
      <c r="D74" s="466">
        <v>900</v>
      </c>
      <c r="E74" s="88">
        <f t="shared" si="30"/>
        <v>5400</v>
      </c>
      <c r="F74" s="49"/>
      <c r="G74" s="49">
        <f t="shared" si="16"/>
        <v>0</v>
      </c>
      <c r="H74" s="49"/>
      <c r="I74" s="469">
        <f t="shared" si="17"/>
        <v>0</v>
      </c>
      <c r="J74" s="49"/>
      <c r="K74" s="49">
        <f t="shared" si="18"/>
        <v>0</v>
      </c>
      <c r="L74" s="49"/>
      <c r="M74" s="49">
        <f t="shared" si="19"/>
        <v>0</v>
      </c>
      <c r="N74" s="49"/>
      <c r="O74" s="49">
        <f t="shared" si="20"/>
        <v>0</v>
      </c>
      <c r="P74" s="49"/>
      <c r="Q74" s="49">
        <f t="shared" si="21"/>
        <v>0</v>
      </c>
      <c r="R74" s="49"/>
      <c r="S74" s="469">
        <f t="shared" si="22"/>
        <v>0</v>
      </c>
      <c r="T74" s="49"/>
      <c r="U74" s="469">
        <f t="shared" si="23"/>
        <v>0</v>
      </c>
      <c r="V74" s="49">
        <v>5</v>
      </c>
      <c r="W74" s="49">
        <f t="shared" si="24"/>
        <v>0</v>
      </c>
      <c r="X74" s="49">
        <v>10</v>
      </c>
      <c r="Y74" s="49">
        <f t="shared" si="25"/>
        <v>0</v>
      </c>
      <c r="Z74" s="49"/>
      <c r="AA74" s="469">
        <f t="shared" si="26"/>
        <v>0</v>
      </c>
      <c r="AB74" s="49"/>
      <c r="AC74" s="49">
        <f t="shared" si="27"/>
        <v>0</v>
      </c>
      <c r="AD74" s="49">
        <f t="shared" si="28"/>
        <v>15</v>
      </c>
      <c r="AE74" s="84">
        <f t="shared" si="29"/>
        <v>0</v>
      </c>
    </row>
    <row r="75" spans="1:31">
      <c r="A75" s="466">
        <v>74</v>
      </c>
      <c r="B75" s="467" t="s">
        <v>925</v>
      </c>
      <c r="C75" s="466" t="s">
        <v>12</v>
      </c>
      <c r="D75" s="466">
        <v>800</v>
      </c>
      <c r="E75" s="88">
        <f t="shared" si="30"/>
        <v>4800</v>
      </c>
      <c r="F75" s="49"/>
      <c r="G75" s="49">
        <f>F75*E75/1000</f>
        <v>0</v>
      </c>
      <c r="H75" s="49"/>
      <c r="I75" s="469">
        <f>E75*H75/1000</f>
        <v>0</v>
      </c>
      <c r="J75" s="49"/>
      <c r="K75" s="49">
        <f>J75*I75/1000</f>
        <v>0</v>
      </c>
      <c r="L75" s="49">
        <v>2</v>
      </c>
      <c r="M75" s="49">
        <f>L75*K75/1000</f>
        <v>0</v>
      </c>
      <c r="N75" s="49"/>
      <c r="O75" s="49">
        <f>N75*M75/1000</f>
        <v>0</v>
      </c>
      <c r="P75" s="49"/>
      <c r="Q75" s="49">
        <f>P75*O75/1000</f>
        <v>0</v>
      </c>
      <c r="R75" s="49"/>
      <c r="S75" s="469">
        <f>E75*R75/1000</f>
        <v>0</v>
      </c>
      <c r="T75" s="49"/>
      <c r="U75" s="469">
        <f>T75*E75/1000</f>
        <v>0</v>
      </c>
      <c r="V75" s="49">
        <v>5</v>
      </c>
      <c r="W75" s="49">
        <f>V75*U75/1000</f>
        <v>0</v>
      </c>
      <c r="X75" s="49">
        <v>3</v>
      </c>
      <c r="Y75" s="49">
        <f>X75*W75/1000</f>
        <v>0</v>
      </c>
      <c r="Z75" s="49"/>
      <c r="AA75" s="469">
        <f>Z75*E75/1000</f>
        <v>0</v>
      </c>
      <c r="AB75" s="49"/>
      <c r="AC75" s="49">
        <f>AB75*AA75/1000</f>
        <v>0</v>
      </c>
      <c r="AD75" s="49">
        <f>F75+H75+J75+L75+N75+P75+R75+T75+V75+X75+Z75+AB75</f>
        <v>10</v>
      </c>
      <c r="AE75" s="84">
        <f>G75+I75+K75+M75+O75+Q75+S75++U75+W75+Y75+AA75+AC75</f>
        <v>0</v>
      </c>
    </row>
    <row r="76" spans="1:31" ht="31.5">
      <c r="A76" s="466">
        <v>75</v>
      </c>
      <c r="B76" s="467" t="s">
        <v>926</v>
      </c>
      <c r="C76" s="466" t="s">
        <v>12</v>
      </c>
      <c r="D76" s="466">
        <v>320</v>
      </c>
      <c r="E76" s="88">
        <f t="shared" si="30"/>
        <v>1920</v>
      </c>
      <c r="F76" s="49"/>
      <c r="G76" s="49">
        <f>F76*E76/1000</f>
        <v>0</v>
      </c>
      <c r="H76" s="49"/>
      <c r="I76" s="469">
        <f>E76*H76/1000</f>
        <v>0</v>
      </c>
      <c r="J76" s="49"/>
      <c r="K76" s="49">
        <f>J76*I76/1000</f>
        <v>0</v>
      </c>
      <c r="L76" s="49">
        <v>6</v>
      </c>
      <c r="M76" s="49">
        <f>L76*K76/1000</f>
        <v>0</v>
      </c>
      <c r="N76" s="49"/>
      <c r="O76" s="49">
        <f>N76*M76/1000</f>
        <v>0</v>
      </c>
      <c r="P76" s="49"/>
      <c r="Q76" s="49">
        <f>P76*O76/1000</f>
        <v>0</v>
      </c>
      <c r="R76" s="49"/>
      <c r="S76" s="469">
        <f>E76*R76/1000</f>
        <v>0</v>
      </c>
      <c r="T76" s="49"/>
      <c r="U76" s="469">
        <f>T76*E76/1000</f>
        <v>0</v>
      </c>
      <c r="V76" s="49"/>
      <c r="W76" s="49">
        <f>V76*U76/1000</f>
        <v>0</v>
      </c>
      <c r="X76" s="49">
        <v>2</v>
      </c>
      <c r="Y76" s="49">
        <f>X76*W76/1000</f>
        <v>0</v>
      </c>
      <c r="Z76" s="49"/>
      <c r="AA76" s="469">
        <f>Z76*E76/1000</f>
        <v>0</v>
      </c>
      <c r="AB76" s="49"/>
      <c r="AC76" s="49">
        <f>AB76*AA76/1000</f>
        <v>0</v>
      </c>
      <c r="AD76" s="49">
        <f>F76+H76+J76+L76+N76+P76+R76+T76+V76+X76+Z76+AB76</f>
        <v>8</v>
      </c>
      <c r="AE76" s="84">
        <f>G76+I76+K76+M76+O76+Q76+S76++U76+W76+Y76+AA76+AC76</f>
        <v>0</v>
      </c>
    </row>
    <row r="77" spans="1:31">
      <c r="A77" s="466">
        <v>76</v>
      </c>
      <c r="B77" s="467" t="s">
        <v>927</v>
      </c>
      <c r="C77" s="466" t="s">
        <v>12</v>
      </c>
      <c r="D77" s="466">
        <v>263</v>
      </c>
      <c r="E77" s="88">
        <f t="shared" si="30"/>
        <v>1578</v>
      </c>
      <c r="F77" s="49"/>
      <c r="G77" s="49">
        <f>F77*E77/1000</f>
        <v>0</v>
      </c>
      <c r="H77" s="49"/>
      <c r="I77" s="469">
        <f>E77*H77/1000</f>
        <v>0</v>
      </c>
      <c r="J77" s="49"/>
      <c r="K77" s="49">
        <f>J77*I77/1000</f>
        <v>0</v>
      </c>
      <c r="L77" s="49">
        <v>6</v>
      </c>
      <c r="M77" s="49">
        <f>L77*K77/1000</f>
        <v>0</v>
      </c>
      <c r="N77" s="49"/>
      <c r="O77" s="49">
        <f>N77*M77/1000</f>
        <v>0</v>
      </c>
      <c r="P77" s="49"/>
      <c r="Q77" s="49">
        <f>P77*O77/1000</f>
        <v>0</v>
      </c>
      <c r="R77" s="49"/>
      <c r="S77" s="469">
        <f>E77*R77/1000</f>
        <v>0</v>
      </c>
      <c r="T77" s="49"/>
      <c r="U77" s="469">
        <f>T77*E77/1000</f>
        <v>0</v>
      </c>
      <c r="V77" s="49"/>
      <c r="W77" s="49">
        <f>V77*U77/1000</f>
        <v>0</v>
      </c>
      <c r="X77" s="49">
        <v>10</v>
      </c>
      <c r="Y77" s="49">
        <f>X77*W77/1000</f>
        <v>0</v>
      </c>
      <c r="Z77" s="49"/>
      <c r="AA77" s="469">
        <f>Z77*E77/1000</f>
        <v>0</v>
      </c>
      <c r="AB77" s="49"/>
      <c r="AC77" s="49">
        <f>AB77*AA77/1000</f>
        <v>0</v>
      </c>
      <c r="AD77" s="49">
        <f>F77+H77+J77+L77+N77+P77+R77+T77+V77+X77+Z77+AB77</f>
        <v>16</v>
      </c>
      <c r="AE77" s="84">
        <f>G77+I77+K77+M77+O77+Q77+S77++U77+W77+Y77+AA77+AC77</f>
        <v>0</v>
      </c>
    </row>
    <row r="78" spans="1:31">
      <c r="A78" s="466">
        <v>77</v>
      </c>
      <c r="B78" s="467" t="s">
        <v>928</v>
      </c>
      <c r="C78" s="466" t="s">
        <v>12</v>
      </c>
      <c r="D78" s="466">
        <v>100</v>
      </c>
      <c r="E78" s="88">
        <f>D78*$AF$3</f>
        <v>600</v>
      </c>
      <c r="F78" s="49"/>
      <c r="G78" s="468">
        <f>F78*E78/1000</f>
        <v>0</v>
      </c>
      <c r="H78" s="49"/>
      <c r="I78" s="469">
        <f>E78*H78/1000</f>
        <v>0</v>
      </c>
      <c r="J78" s="49"/>
      <c r="K78" s="468">
        <f>E78*J78/1000</f>
        <v>0</v>
      </c>
      <c r="L78" s="49"/>
      <c r="M78" s="469">
        <f>E78*L78/1000</f>
        <v>0</v>
      </c>
      <c r="N78" s="49"/>
      <c r="O78" s="469">
        <f>E78*N78/1000</f>
        <v>0</v>
      </c>
      <c r="P78" s="49"/>
      <c r="Q78" s="469">
        <f>E78*P78/1000</f>
        <v>0</v>
      </c>
      <c r="R78" s="49"/>
      <c r="S78" s="469">
        <f>E78*R78/1000</f>
        <v>0</v>
      </c>
      <c r="T78" s="49"/>
      <c r="U78" s="469">
        <f>T78*E78/1000</f>
        <v>0</v>
      </c>
      <c r="V78" s="49"/>
      <c r="W78" s="469">
        <f>E78*V78/1000</f>
        <v>0</v>
      </c>
      <c r="X78" s="49">
        <v>10</v>
      </c>
      <c r="Y78" s="469">
        <f>X78*E78/1000</f>
        <v>6</v>
      </c>
      <c r="Z78" s="49"/>
      <c r="AA78" s="469">
        <f>Z78*E78/1000</f>
        <v>0</v>
      </c>
      <c r="AB78" s="49">
        <v>15</v>
      </c>
      <c r="AC78" s="469">
        <f>AB78*E78/1000</f>
        <v>9</v>
      </c>
      <c r="AD78" s="49">
        <f>F78+H78+J78+L78+N78+P78+R78+T78+V78+X78+Z78+AB78</f>
        <v>25</v>
      </c>
      <c r="AE78" s="84">
        <f>G78+I78+K78+M78+O78+Q78+S78++U78+W78+Y78+AA78+AC78</f>
        <v>15</v>
      </c>
    </row>
    <row r="79" spans="1:31">
      <c r="A79" s="58"/>
      <c r="B79" s="60"/>
      <c r="C79" s="58"/>
      <c r="D79" s="58"/>
      <c r="E79" s="60"/>
      <c r="AE79" s="58"/>
    </row>
    <row r="80" spans="1:31" s="477" customFormat="1" ht="71.45" customHeight="1">
      <c r="A80" s="474"/>
      <c r="B80" s="475" t="s">
        <v>445</v>
      </c>
      <c r="C80" s="476"/>
      <c r="D80" s="476"/>
      <c r="F80" s="474"/>
      <c r="G80" s="474"/>
      <c r="H80" s="476"/>
      <c r="K80" s="474"/>
      <c r="N80" s="474"/>
      <c r="O80" s="478"/>
      <c r="P80" s="475" t="s">
        <v>446</v>
      </c>
      <c r="Q80" s="474"/>
      <c r="R80" s="474"/>
      <c r="S80" s="478"/>
      <c r="T80" s="474"/>
      <c r="U80" s="478"/>
      <c r="V80" s="474"/>
      <c r="W80" s="478"/>
      <c r="X80" s="474"/>
      <c r="Y80" s="478"/>
      <c r="Z80" s="474"/>
      <c r="AA80" s="478"/>
      <c r="AB80" s="474"/>
      <c r="AC80" s="478"/>
      <c r="AD80" s="474"/>
      <c r="AE80" s="474"/>
    </row>
    <row r="81" spans="1:245" s="373" customFormat="1" ht="23.25">
      <c r="A81" s="479"/>
      <c r="B81" s="480"/>
      <c r="C81" s="480"/>
      <c r="D81" s="480"/>
      <c r="E81" s="481"/>
      <c r="F81" s="479"/>
      <c r="G81" s="479"/>
      <c r="H81" s="480"/>
      <c r="K81" s="479"/>
      <c r="N81" s="479"/>
      <c r="O81" s="482"/>
      <c r="P81" s="374"/>
      <c r="Q81" s="479"/>
      <c r="R81" s="479"/>
      <c r="S81" s="482"/>
      <c r="T81" s="479"/>
      <c r="U81" s="482"/>
      <c r="V81" s="479"/>
      <c r="W81" s="482"/>
      <c r="X81" s="479"/>
      <c r="Y81" s="482"/>
      <c r="Z81" s="479"/>
      <c r="AA81" s="482"/>
      <c r="AB81" s="479"/>
      <c r="AC81" s="482"/>
      <c r="AD81" s="479"/>
      <c r="AE81" s="479"/>
    </row>
    <row r="82" spans="1:245" s="27" customFormat="1" ht="42.6" customHeight="1">
      <c r="B82" s="374" t="s">
        <v>447</v>
      </c>
      <c r="C82" s="374"/>
      <c r="D82" s="374"/>
      <c r="E82" s="374"/>
      <c r="F82" s="374"/>
      <c r="G82" s="374"/>
      <c r="I82" s="61"/>
      <c r="J82" s="61"/>
      <c r="L82" s="25"/>
      <c r="M82" s="26"/>
      <c r="N82" s="26"/>
      <c r="O82" s="26"/>
      <c r="P82" s="374" t="s">
        <v>448</v>
      </c>
      <c r="Q82" s="28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</row>
    <row r="83" spans="1:245" s="27" customFormat="1" ht="16.149999999999999" customHeight="1">
      <c r="B83" s="483"/>
      <c r="C83" s="483"/>
      <c r="D83" s="483"/>
      <c r="E83" s="247"/>
      <c r="F83" s="247"/>
      <c r="G83" s="375"/>
      <c r="I83" s="61"/>
      <c r="J83" s="61"/>
      <c r="L83" s="25"/>
      <c r="M83" s="26"/>
      <c r="N83" s="26"/>
      <c r="O83" s="26"/>
      <c r="P83" s="28"/>
      <c r="Q83" s="28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</row>
    <row r="84" spans="1:245" s="373" customFormat="1" ht="23.25">
      <c r="A84" s="481"/>
      <c r="B84" s="374" t="s">
        <v>449</v>
      </c>
      <c r="C84" s="479"/>
      <c r="D84" s="479"/>
      <c r="E84" s="484"/>
      <c r="F84" s="479"/>
      <c r="G84" s="479"/>
      <c r="H84" s="479"/>
      <c r="K84" s="479"/>
      <c r="N84" s="479"/>
      <c r="O84" s="482"/>
      <c r="P84" s="374" t="s">
        <v>485</v>
      </c>
      <c r="Q84" s="479"/>
      <c r="R84" s="479"/>
      <c r="S84" s="482"/>
      <c r="T84" s="479"/>
      <c r="U84" s="482"/>
      <c r="V84" s="479"/>
      <c r="W84" s="482"/>
      <c r="X84" s="479"/>
      <c r="Y84" s="482"/>
      <c r="Z84" s="479"/>
      <c r="AA84" s="482"/>
      <c r="AB84" s="479"/>
      <c r="AC84" s="482"/>
      <c r="AD84" s="479"/>
      <c r="AE84" s="479"/>
    </row>
    <row r="85" spans="1:245" s="373" customFormat="1" ht="23.25">
      <c r="A85" s="485"/>
      <c r="C85" s="479"/>
      <c r="D85" s="479"/>
      <c r="E85" s="484"/>
      <c r="F85" s="479"/>
      <c r="G85" s="479"/>
      <c r="H85" s="479"/>
      <c r="K85" s="479"/>
      <c r="N85" s="479"/>
      <c r="O85" s="482"/>
      <c r="P85" s="486"/>
      <c r="Q85" s="479"/>
      <c r="R85" s="479"/>
      <c r="S85" s="482"/>
      <c r="T85" s="479"/>
      <c r="U85" s="482"/>
      <c r="V85" s="479"/>
      <c r="W85" s="482"/>
      <c r="X85" s="479"/>
      <c r="Y85" s="482"/>
      <c r="Z85" s="479"/>
      <c r="AA85" s="482"/>
      <c r="AB85" s="479"/>
      <c r="AC85" s="482"/>
      <c r="AD85" s="479"/>
      <c r="AE85" s="479"/>
    </row>
    <row r="86" spans="1:245" s="373" customFormat="1" ht="23.25">
      <c r="A86" s="479"/>
      <c r="B86" s="374" t="s">
        <v>451</v>
      </c>
      <c r="C86" s="480"/>
      <c r="D86" s="480"/>
      <c r="E86" s="481"/>
      <c r="F86" s="479"/>
      <c r="G86" s="479"/>
      <c r="H86" s="480"/>
      <c r="K86" s="479"/>
      <c r="N86" s="479"/>
      <c r="O86" s="482"/>
      <c r="P86" s="374" t="s">
        <v>452</v>
      </c>
      <c r="Q86" s="479"/>
      <c r="R86" s="479"/>
      <c r="S86" s="482"/>
      <c r="T86" s="479"/>
      <c r="U86" s="482"/>
      <c r="V86" s="479"/>
      <c r="W86" s="482"/>
      <c r="X86" s="479"/>
      <c r="Y86" s="482"/>
      <c r="Z86" s="479"/>
      <c r="AA86" s="482"/>
      <c r="AB86" s="479"/>
      <c r="AC86" s="482"/>
      <c r="AD86" s="479"/>
      <c r="AE86" s="479"/>
    </row>
    <row r="87" spans="1:245" s="373" customFormat="1" ht="23.25">
      <c r="A87" s="479"/>
      <c r="B87" s="485"/>
      <c r="C87" s="479"/>
      <c r="D87" s="479"/>
      <c r="E87" s="481"/>
      <c r="F87" s="479"/>
      <c r="G87" s="479"/>
      <c r="H87" s="480"/>
      <c r="K87" s="479"/>
      <c r="N87" s="479"/>
      <c r="O87" s="482"/>
      <c r="P87" s="486"/>
      <c r="Q87" s="479"/>
      <c r="R87" s="479"/>
      <c r="S87" s="482"/>
      <c r="T87" s="479"/>
      <c r="U87" s="482"/>
      <c r="V87" s="479"/>
      <c r="W87" s="482"/>
      <c r="X87" s="479"/>
      <c r="Y87" s="482"/>
      <c r="Z87" s="479"/>
      <c r="AA87" s="482"/>
      <c r="AB87" s="479"/>
      <c r="AC87" s="482"/>
      <c r="AD87" s="479"/>
      <c r="AE87" s="479"/>
    </row>
    <row r="88" spans="1:245" s="373" customFormat="1" ht="23.25">
      <c r="A88" s="479"/>
      <c r="B88" s="374" t="s">
        <v>453</v>
      </c>
      <c r="C88" s="480"/>
      <c r="D88" s="480"/>
      <c r="E88" s="481"/>
      <c r="F88" s="479"/>
      <c r="G88" s="479"/>
      <c r="H88" s="480"/>
      <c r="K88" s="479"/>
      <c r="N88" s="479"/>
      <c r="O88" s="482"/>
      <c r="P88" s="487" t="s">
        <v>454</v>
      </c>
      <c r="Q88" s="479"/>
      <c r="R88" s="479"/>
      <c r="S88" s="482"/>
      <c r="T88" s="479"/>
      <c r="U88" s="482"/>
      <c r="V88" s="479"/>
      <c r="W88" s="482"/>
      <c r="X88" s="479"/>
      <c r="Y88" s="482"/>
      <c r="Z88" s="479"/>
      <c r="AA88" s="482"/>
      <c r="AB88" s="479"/>
      <c r="AC88" s="482"/>
      <c r="AD88" s="479"/>
      <c r="AE88" s="479"/>
    </row>
  </sheetData>
  <mergeCells count="19">
    <mergeCell ref="R2:S2"/>
    <mergeCell ref="T2:U2"/>
    <mergeCell ref="V2:W2"/>
    <mergeCell ref="X2:Y2"/>
    <mergeCell ref="B1:AE1"/>
    <mergeCell ref="F2:G2"/>
    <mergeCell ref="H2:I2"/>
    <mergeCell ref="J2:K2"/>
    <mergeCell ref="L2:M2"/>
    <mergeCell ref="Z2:AA2"/>
    <mergeCell ref="AB2:AC2"/>
    <mergeCell ref="AD2:AE2"/>
    <mergeCell ref="N2:O2"/>
    <mergeCell ref="P2:Q2"/>
    <mergeCell ref="A2:A3"/>
    <mergeCell ref="B2:B3"/>
    <mergeCell ref="C2:C3"/>
    <mergeCell ref="D2:D3"/>
    <mergeCell ref="E2:E3"/>
  </mergeCells>
  <pageMargins left="0.19685039370078702" right="0.11811023622047202" top="0.15748031496063003" bottom="0.15748031496063003" header="0.15748031496063003" footer="0.15748031496063003"/>
  <pageSetup paperSize="9" scale="30" fitToWidth="0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J77"/>
  <sheetViews>
    <sheetView view="pageBreakPreview" zoomScale="70" zoomScaleNormal="70" zoomScaleSheetLayoutView="70" workbookViewId="0">
      <pane xSplit="4" ySplit="5" topLeftCell="E69" activePane="bottomRight" state="frozen"/>
      <selection activeCell="AD5" sqref="AD5:AD78"/>
      <selection pane="topRight" activeCell="AD5" sqref="AD5:AD78"/>
      <selection pane="bottomLeft" activeCell="AD5" sqref="AD5:AD78"/>
      <selection pane="bottomRight" activeCell="AD5" sqref="AD5:AD78"/>
    </sheetView>
  </sheetViews>
  <sheetFormatPr defaultColWidth="9.140625" defaultRowHeight="92.25" customHeight="1" outlineLevelCol="1"/>
  <cols>
    <col min="1" max="1" width="5.85546875" style="64" customWidth="1"/>
    <col min="2" max="2" width="76.28515625" style="44" customWidth="1"/>
    <col min="3" max="3" width="12.28515625" style="64" customWidth="1"/>
    <col min="4" max="4" width="14.42578125" style="64" customWidth="1"/>
    <col min="5" max="5" width="9.140625" style="44" customWidth="1"/>
    <col min="6" max="6" width="13.140625" style="44" customWidth="1"/>
    <col min="7" max="7" width="13.7109375" style="64" customWidth="1"/>
    <col min="8" max="8" width="15.140625" style="64" customWidth="1"/>
    <col min="9" max="9" width="29.42578125" style="64" hidden="1" customWidth="1" outlineLevel="1"/>
    <col min="10" max="10" width="6" style="164" customWidth="1" collapsed="1"/>
    <col min="11" max="11" width="10.7109375" style="156" customWidth="1"/>
    <col min="12" max="12" width="10.28515625" style="156" customWidth="1"/>
    <col min="13" max="13" width="11.85546875" style="156" customWidth="1"/>
    <col min="14" max="14" width="11.28515625" style="156" customWidth="1"/>
    <col min="15" max="15" width="10.28515625" style="165" customWidth="1"/>
    <col min="16" max="16" width="11.7109375" style="156" customWidth="1"/>
    <col min="17" max="17" width="4.5703125" style="156" customWidth="1"/>
    <col min="18" max="19" width="11.7109375" style="156" customWidth="1"/>
    <col min="20" max="20" width="13.85546875" style="156" customWidth="1"/>
    <col min="21" max="21" width="10.7109375" style="156" customWidth="1"/>
    <col min="22" max="22" width="12.28515625" style="156" customWidth="1"/>
    <col min="23" max="23" width="11.7109375" style="156" customWidth="1"/>
    <col min="24" max="24" width="14.28515625" style="157" customWidth="1"/>
    <col min="25" max="25" width="12.5703125" style="158" customWidth="1"/>
    <col min="26" max="26" width="12.42578125" style="54" customWidth="1"/>
    <col min="27" max="27" width="11.85546875" style="54" customWidth="1"/>
    <col min="28" max="16384" width="9.140625" style="54"/>
  </cols>
  <sheetData>
    <row r="1" spans="1:27" ht="15.75">
      <c r="A1" s="44"/>
      <c r="C1" s="45"/>
      <c r="D1" s="44"/>
      <c r="G1" s="44"/>
      <c r="H1" s="44"/>
      <c r="I1" s="44"/>
      <c r="J1" s="151"/>
      <c r="K1" s="152">
        <v>6</v>
      </c>
      <c r="L1" s="153" t="s">
        <v>455</v>
      </c>
      <c r="M1" s="153"/>
      <c r="N1" s="154" t="s">
        <v>415</v>
      </c>
      <c r="O1" s="155" t="s">
        <v>416</v>
      </c>
      <c r="P1" s="154" t="s">
        <v>417</v>
      </c>
      <c r="Q1" s="154"/>
    </row>
    <row r="2" spans="1:27" ht="22.15" customHeight="1">
      <c r="A2" s="62"/>
      <c r="B2" s="159" t="s">
        <v>488</v>
      </c>
      <c r="C2" s="45"/>
      <c r="D2" s="44"/>
      <c r="G2" s="44"/>
      <c r="H2" s="44"/>
      <c r="I2" s="44"/>
      <c r="J2" s="151"/>
      <c r="K2" s="160"/>
      <c r="L2" s="161"/>
      <c r="M2" s="161"/>
      <c r="N2" s="162">
        <v>14000</v>
      </c>
      <c r="O2" s="162">
        <v>44749</v>
      </c>
      <c r="P2" s="163">
        <f>O2+N2</f>
        <v>58749</v>
      </c>
      <c r="Q2" s="163"/>
    </row>
    <row r="3" spans="1:27" ht="19.149999999999999" customHeight="1">
      <c r="A3" s="44"/>
      <c r="B3" s="45"/>
      <c r="C3" s="45"/>
      <c r="D3" s="44"/>
      <c r="G3" s="44"/>
      <c r="H3" s="44"/>
      <c r="I3" s="44" t="s">
        <v>489</v>
      </c>
      <c r="J3" s="164" t="s">
        <v>415</v>
      </c>
    </row>
    <row r="4" spans="1:27" ht="27.6" customHeight="1">
      <c r="A4" s="1030" t="s">
        <v>418</v>
      </c>
      <c r="B4" s="1030" t="s">
        <v>419</v>
      </c>
      <c r="C4" s="1030" t="s">
        <v>421</v>
      </c>
      <c r="D4" s="1030" t="s">
        <v>420</v>
      </c>
      <c r="E4" s="1032" t="s">
        <v>422</v>
      </c>
      <c r="F4" s="1032"/>
      <c r="G4" s="1032"/>
      <c r="H4" s="1032"/>
      <c r="I4" s="1030" t="s">
        <v>10</v>
      </c>
      <c r="J4" s="166"/>
    </row>
    <row r="5" spans="1:27" s="64" customFormat="1" ht="30" customHeight="1">
      <c r="A5" s="1030"/>
      <c r="B5" s="1030"/>
      <c r="C5" s="1030"/>
      <c r="D5" s="1030"/>
      <c r="E5" s="167" t="s">
        <v>424</v>
      </c>
      <c r="F5" s="167" t="s">
        <v>425</v>
      </c>
      <c r="G5" s="167" t="s">
        <v>8</v>
      </c>
      <c r="H5" s="167" t="s">
        <v>426</v>
      </c>
      <c r="I5" s="1030"/>
      <c r="J5" s="151"/>
      <c r="K5" s="168" t="s">
        <v>387</v>
      </c>
      <c r="L5" s="168" t="s">
        <v>388</v>
      </c>
      <c r="M5" s="168" t="s">
        <v>389</v>
      </c>
      <c r="N5" s="168" t="s">
        <v>390</v>
      </c>
      <c r="O5" s="169" t="s">
        <v>391</v>
      </c>
      <c r="P5" s="168" t="s">
        <v>392</v>
      </c>
      <c r="Q5" s="168"/>
      <c r="R5" s="168" t="s">
        <v>393</v>
      </c>
      <c r="S5" s="168" t="s">
        <v>394</v>
      </c>
      <c r="T5" s="168" t="s">
        <v>395</v>
      </c>
      <c r="U5" s="168" t="s">
        <v>396</v>
      </c>
      <c r="V5" s="168" t="s">
        <v>397</v>
      </c>
      <c r="W5" s="168" t="s">
        <v>398</v>
      </c>
      <c r="X5" s="170" t="s">
        <v>417</v>
      </c>
      <c r="Y5" s="171"/>
    </row>
    <row r="6" spans="1:27" s="179" customFormat="1" ht="15.75">
      <c r="A6" s="49">
        <v>1</v>
      </c>
      <c r="B6" s="172" t="s">
        <v>490</v>
      </c>
      <c r="C6" s="49" t="s">
        <v>491</v>
      </c>
      <c r="D6" s="173" t="s">
        <v>492</v>
      </c>
      <c r="E6" s="49">
        <v>12</v>
      </c>
      <c r="F6" s="49">
        <v>58400</v>
      </c>
      <c r="G6" s="49">
        <f>F6*$K$1</f>
        <v>350400</v>
      </c>
      <c r="H6" s="174">
        <f>ROUND(E6*G6/1000,1)</f>
        <v>4204.8</v>
      </c>
      <c r="I6" s="175"/>
      <c r="J6" s="151"/>
      <c r="K6" s="176">
        <f>$H$6/12</f>
        <v>350.40000000000003</v>
      </c>
      <c r="L6" s="176">
        <f t="shared" ref="L6:W6" si="0">$H$6/12</f>
        <v>350.40000000000003</v>
      </c>
      <c r="M6" s="176">
        <f t="shared" si="0"/>
        <v>350.40000000000003</v>
      </c>
      <c r="N6" s="176">
        <f t="shared" si="0"/>
        <v>350.40000000000003</v>
      </c>
      <c r="O6" s="176">
        <f t="shared" si="0"/>
        <v>350.40000000000003</v>
      </c>
      <c r="P6" s="176">
        <f t="shared" si="0"/>
        <v>350.40000000000003</v>
      </c>
      <c r="Q6" s="176"/>
      <c r="R6" s="176">
        <f t="shared" si="0"/>
        <v>350.40000000000003</v>
      </c>
      <c r="S6" s="176">
        <f t="shared" si="0"/>
        <v>350.40000000000003</v>
      </c>
      <c r="T6" s="176">
        <f t="shared" si="0"/>
        <v>350.40000000000003</v>
      </c>
      <c r="U6" s="176">
        <f t="shared" si="0"/>
        <v>350.40000000000003</v>
      </c>
      <c r="V6" s="176">
        <f t="shared" si="0"/>
        <v>350.40000000000003</v>
      </c>
      <c r="W6" s="176">
        <f t="shared" si="0"/>
        <v>350.40000000000003</v>
      </c>
      <c r="X6" s="177">
        <f t="shared" ref="X6:X43" si="1">SUM(K6:W6)</f>
        <v>4204.8</v>
      </c>
      <c r="Y6" s="178">
        <f>X6-H6</f>
        <v>0</v>
      </c>
      <c r="AA6" s="180"/>
    </row>
    <row r="7" spans="1:27" ht="34.15" customHeight="1">
      <c r="A7" s="49">
        <v>2</v>
      </c>
      <c r="B7" s="172" t="s">
        <v>493</v>
      </c>
      <c r="C7" s="49" t="s">
        <v>491</v>
      </c>
      <c r="D7" s="181" t="s">
        <v>465</v>
      </c>
      <c r="E7" s="49">
        <v>12</v>
      </c>
      <c r="F7" s="49">
        <v>5000</v>
      </c>
      <c r="G7" s="49">
        <f t="shared" ref="G7:G59" si="2">F7*$K$1</f>
        <v>30000</v>
      </c>
      <c r="H7" s="174">
        <f t="shared" ref="H7:H27" si="3">ROUND(E7*G7/1000,1)</f>
        <v>360</v>
      </c>
      <c r="I7" s="182" t="s">
        <v>494</v>
      </c>
      <c r="J7" s="151"/>
      <c r="K7" s="176">
        <f>$H$7/$E$7</f>
        <v>30</v>
      </c>
      <c r="L7" s="176">
        <f t="shared" ref="L7:W7" si="4">$H$7/$E$7</f>
        <v>30</v>
      </c>
      <c r="M7" s="176">
        <f>$H$7/$E$7</f>
        <v>30</v>
      </c>
      <c r="N7" s="176">
        <f t="shared" si="4"/>
        <v>30</v>
      </c>
      <c r="O7" s="176">
        <f t="shared" si="4"/>
        <v>30</v>
      </c>
      <c r="P7" s="176">
        <f t="shared" si="4"/>
        <v>30</v>
      </c>
      <c r="Q7" s="176"/>
      <c r="R7" s="176">
        <f t="shared" si="4"/>
        <v>30</v>
      </c>
      <c r="S7" s="176">
        <f t="shared" si="4"/>
        <v>30</v>
      </c>
      <c r="T7" s="176">
        <f t="shared" si="4"/>
        <v>30</v>
      </c>
      <c r="U7" s="176">
        <f t="shared" si="4"/>
        <v>30</v>
      </c>
      <c r="V7" s="176">
        <f t="shared" si="4"/>
        <v>30</v>
      </c>
      <c r="W7" s="176">
        <f t="shared" si="4"/>
        <v>30</v>
      </c>
      <c r="X7" s="177">
        <f t="shared" si="1"/>
        <v>360</v>
      </c>
      <c r="Y7" s="178">
        <f t="shared" ref="Y7:Y58" si="5">X7-H7</f>
        <v>0</v>
      </c>
      <c r="AA7" s="180"/>
    </row>
    <row r="8" spans="1:27" ht="47.25">
      <c r="A8" s="84">
        <v>3</v>
      </c>
      <c r="B8" s="172" t="s">
        <v>495</v>
      </c>
      <c r="C8" s="84" t="s">
        <v>491</v>
      </c>
      <c r="D8" s="173" t="s">
        <v>465</v>
      </c>
      <c r="E8" s="49">
        <v>12</v>
      </c>
      <c r="F8" s="49">
        <v>73000</v>
      </c>
      <c r="G8" s="49">
        <f t="shared" si="2"/>
        <v>438000</v>
      </c>
      <c r="H8" s="174">
        <f t="shared" si="3"/>
        <v>5256</v>
      </c>
      <c r="I8" s="182" t="s">
        <v>496</v>
      </c>
      <c r="J8" s="151"/>
      <c r="K8" s="176">
        <f>$H$8/$E$8</f>
        <v>438</v>
      </c>
      <c r="L8" s="176">
        <f t="shared" ref="L8:W8" si="6">$H$8/$E$8</f>
        <v>438</v>
      </c>
      <c r="M8" s="176">
        <f t="shared" si="6"/>
        <v>438</v>
      </c>
      <c r="N8" s="176">
        <f t="shared" si="6"/>
        <v>438</v>
      </c>
      <c r="O8" s="176">
        <f t="shared" si="6"/>
        <v>438</v>
      </c>
      <c r="P8" s="176">
        <f t="shared" si="6"/>
        <v>438</v>
      </c>
      <c r="Q8" s="176"/>
      <c r="R8" s="176">
        <f t="shared" si="6"/>
        <v>438</v>
      </c>
      <c r="S8" s="176">
        <f t="shared" si="6"/>
        <v>438</v>
      </c>
      <c r="T8" s="176">
        <f t="shared" si="6"/>
        <v>438</v>
      </c>
      <c r="U8" s="176">
        <f t="shared" si="6"/>
        <v>438</v>
      </c>
      <c r="V8" s="176">
        <f t="shared" si="6"/>
        <v>438</v>
      </c>
      <c r="W8" s="176">
        <f t="shared" si="6"/>
        <v>438</v>
      </c>
      <c r="X8" s="177">
        <f t="shared" si="1"/>
        <v>5256</v>
      </c>
      <c r="Y8" s="178">
        <f t="shared" si="5"/>
        <v>0</v>
      </c>
      <c r="AA8" s="180"/>
    </row>
    <row r="9" spans="1:27" ht="15.75">
      <c r="A9" s="84">
        <v>4</v>
      </c>
      <c r="B9" s="172" t="s">
        <v>497</v>
      </c>
      <c r="C9" s="84" t="s">
        <v>491</v>
      </c>
      <c r="D9" s="173" t="s">
        <v>428</v>
      </c>
      <c r="E9" s="49">
        <v>12</v>
      </c>
      <c r="F9" s="49">
        <v>50000</v>
      </c>
      <c r="G9" s="49">
        <f t="shared" si="2"/>
        <v>300000</v>
      </c>
      <c r="H9" s="174">
        <f t="shared" si="3"/>
        <v>3600</v>
      </c>
      <c r="I9" s="175"/>
      <c r="J9" s="151"/>
      <c r="K9" s="176">
        <f>$H$9/12</f>
        <v>300</v>
      </c>
      <c r="L9" s="176">
        <f t="shared" ref="L9:W9" si="7">$H$9/12</f>
        <v>300</v>
      </c>
      <c r="M9" s="176">
        <f t="shared" si="7"/>
        <v>300</v>
      </c>
      <c r="N9" s="176">
        <f t="shared" si="7"/>
        <v>300</v>
      </c>
      <c r="O9" s="176">
        <f t="shared" si="7"/>
        <v>300</v>
      </c>
      <c r="P9" s="176">
        <f t="shared" si="7"/>
        <v>300</v>
      </c>
      <c r="Q9" s="176"/>
      <c r="R9" s="176">
        <f t="shared" si="7"/>
        <v>300</v>
      </c>
      <c r="S9" s="176">
        <f t="shared" si="7"/>
        <v>300</v>
      </c>
      <c r="T9" s="176">
        <f t="shared" si="7"/>
        <v>300</v>
      </c>
      <c r="U9" s="176">
        <f t="shared" si="7"/>
        <v>300</v>
      </c>
      <c r="V9" s="176">
        <f t="shared" si="7"/>
        <v>300</v>
      </c>
      <c r="W9" s="176">
        <f t="shared" si="7"/>
        <v>300</v>
      </c>
      <c r="X9" s="177">
        <f t="shared" si="1"/>
        <v>3600</v>
      </c>
      <c r="Y9" s="178">
        <f t="shared" si="5"/>
        <v>0</v>
      </c>
      <c r="AA9" s="180"/>
    </row>
    <row r="10" spans="1:27" ht="15.75">
      <c r="A10" s="84">
        <v>5</v>
      </c>
      <c r="B10" s="172" t="s">
        <v>498</v>
      </c>
      <c r="C10" s="84" t="s">
        <v>491</v>
      </c>
      <c r="D10" s="173" t="s">
        <v>465</v>
      </c>
      <c r="E10" s="49">
        <v>11</v>
      </c>
      <c r="F10" s="49">
        <v>12000</v>
      </c>
      <c r="G10" s="49">
        <f t="shared" si="2"/>
        <v>72000</v>
      </c>
      <c r="H10" s="174">
        <f t="shared" si="3"/>
        <v>792</v>
      </c>
      <c r="I10" s="182" t="s">
        <v>499</v>
      </c>
      <c r="J10" s="151"/>
      <c r="K10" s="176"/>
      <c r="L10" s="176">
        <f>$H$10/$E$10</f>
        <v>72</v>
      </c>
      <c r="M10" s="176">
        <f t="shared" ref="M10:W10" si="8">$H$10/$E$10</f>
        <v>72</v>
      </c>
      <c r="N10" s="176">
        <f t="shared" si="8"/>
        <v>72</v>
      </c>
      <c r="O10" s="176">
        <f t="shared" si="8"/>
        <v>72</v>
      </c>
      <c r="P10" s="176">
        <f t="shared" si="8"/>
        <v>72</v>
      </c>
      <c r="Q10" s="176"/>
      <c r="R10" s="176">
        <f t="shared" si="8"/>
        <v>72</v>
      </c>
      <c r="S10" s="176">
        <f t="shared" si="8"/>
        <v>72</v>
      </c>
      <c r="T10" s="176">
        <f t="shared" si="8"/>
        <v>72</v>
      </c>
      <c r="U10" s="176">
        <f t="shared" si="8"/>
        <v>72</v>
      </c>
      <c r="V10" s="176">
        <f t="shared" si="8"/>
        <v>72</v>
      </c>
      <c r="W10" s="176">
        <f t="shared" si="8"/>
        <v>72</v>
      </c>
      <c r="X10" s="177">
        <f t="shared" si="1"/>
        <v>792</v>
      </c>
      <c r="Y10" s="178">
        <f t="shared" si="5"/>
        <v>0</v>
      </c>
      <c r="AA10" s="180"/>
    </row>
    <row r="11" spans="1:27" s="188" customFormat="1" ht="15.75">
      <c r="A11" s="183">
        <v>6</v>
      </c>
      <c r="B11" s="172" t="s">
        <v>500</v>
      </c>
      <c r="C11" s="183" t="s">
        <v>491</v>
      </c>
      <c r="D11" s="184" t="s">
        <v>465</v>
      </c>
      <c r="E11" s="49">
        <v>4</v>
      </c>
      <c r="F11" s="49">
        <v>15000</v>
      </c>
      <c r="G11" s="49">
        <f t="shared" si="2"/>
        <v>90000</v>
      </c>
      <c r="H11" s="174">
        <f t="shared" si="3"/>
        <v>360</v>
      </c>
      <c r="I11" s="182" t="s">
        <v>499</v>
      </c>
      <c r="J11" s="185"/>
      <c r="K11" s="176"/>
      <c r="L11" s="176"/>
      <c r="M11" s="176">
        <f>$H$11/$E$11</f>
        <v>90</v>
      </c>
      <c r="N11" s="176"/>
      <c r="O11" s="176"/>
      <c r="P11" s="176">
        <f>$H$11/$E$11</f>
        <v>90</v>
      </c>
      <c r="Q11" s="176"/>
      <c r="R11" s="176"/>
      <c r="S11" s="176"/>
      <c r="T11" s="176">
        <f>$H$11/$E$11</f>
        <v>90</v>
      </c>
      <c r="U11" s="176"/>
      <c r="V11" s="176"/>
      <c r="W11" s="176">
        <f>$H$11/$E$11</f>
        <v>90</v>
      </c>
      <c r="X11" s="177">
        <f t="shared" si="1"/>
        <v>360</v>
      </c>
      <c r="Y11" s="178">
        <f t="shared" si="5"/>
        <v>0</v>
      </c>
      <c r="Z11" s="186"/>
      <c r="AA11" s="187"/>
    </row>
    <row r="12" spans="1:27" ht="15.75">
      <c r="A12" s="84">
        <v>7</v>
      </c>
      <c r="B12" s="172" t="s">
        <v>501</v>
      </c>
      <c r="C12" s="84" t="s">
        <v>491</v>
      </c>
      <c r="D12" s="173" t="s">
        <v>465</v>
      </c>
      <c r="E12" s="49">
        <v>12</v>
      </c>
      <c r="F12" s="49">
        <v>1500</v>
      </c>
      <c r="G12" s="49">
        <f t="shared" si="2"/>
        <v>9000</v>
      </c>
      <c r="H12" s="174">
        <f t="shared" si="3"/>
        <v>108</v>
      </c>
      <c r="I12" s="182" t="s">
        <v>499</v>
      </c>
      <c r="J12" s="189"/>
      <c r="K12" s="176">
        <f>$H$12/$E$12</f>
        <v>9</v>
      </c>
      <c r="L12" s="176">
        <f>$H$12/$E$12</f>
        <v>9</v>
      </c>
      <c r="M12" s="176">
        <f t="shared" ref="M12:W12" si="9">$H$12/$E$12</f>
        <v>9</v>
      </c>
      <c r="N12" s="176">
        <f t="shared" si="9"/>
        <v>9</v>
      </c>
      <c r="O12" s="176">
        <f t="shared" si="9"/>
        <v>9</v>
      </c>
      <c r="P12" s="176">
        <f t="shared" si="9"/>
        <v>9</v>
      </c>
      <c r="Q12" s="176"/>
      <c r="R12" s="176">
        <f t="shared" si="9"/>
        <v>9</v>
      </c>
      <c r="S12" s="176">
        <f t="shared" si="9"/>
        <v>9</v>
      </c>
      <c r="T12" s="176">
        <f t="shared" si="9"/>
        <v>9</v>
      </c>
      <c r="U12" s="176">
        <f t="shared" si="9"/>
        <v>9</v>
      </c>
      <c r="V12" s="176">
        <f t="shared" si="9"/>
        <v>9</v>
      </c>
      <c r="W12" s="176">
        <f t="shared" si="9"/>
        <v>9</v>
      </c>
      <c r="X12" s="177">
        <f t="shared" si="1"/>
        <v>108</v>
      </c>
      <c r="Y12" s="178">
        <f t="shared" si="5"/>
        <v>0</v>
      </c>
      <c r="AA12" s="180"/>
    </row>
    <row r="13" spans="1:27" ht="15.75">
      <c r="A13" s="84">
        <v>8</v>
      </c>
      <c r="B13" s="172" t="s">
        <v>502</v>
      </c>
      <c r="C13" s="84" t="s">
        <v>491</v>
      </c>
      <c r="D13" s="173" t="s">
        <v>492</v>
      </c>
      <c r="E13" s="49">
        <v>12</v>
      </c>
      <c r="F13" s="49">
        <v>287500</v>
      </c>
      <c r="G13" s="49">
        <f t="shared" si="2"/>
        <v>1725000</v>
      </c>
      <c r="H13" s="174">
        <f t="shared" si="3"/>
        <v>20700</v>
      </c>
      <c r="I13" s="175"/>
      <c r="J13" s="151"/>
      <c r="K13" s="176">
        <f>$H$13/12</f>
        <v>1725</v>
      </c>
      <c r="L13" s="176">
        <f t="shared" ref="L13:W13" si="10">$H$13/12</f>
        <v>1725</v>
      </c>
      <c r="M13" s="176">
        <f t="shared" si="10"/>
        <v>1725</v>
      </c>
      <c r="N13" s="176">
        <f t="shared" si="10"/>
        <v>1725</v>
      </c>
      <c r="O13" s="176">
        <f t="shared" si="10"/>
        <v>1725</v>
      </c>
      <c r="P13" s="176">
        <f t="shared" si="10"/>
        <v>1725</v>
      </c>
      <c r="Q13" s="176"/>
      <c r="R13" s="176">
        <f t="shared" si="10"/>
        <v>1725</v>
      </c>
      <c r="S13" s="176">
        <f t="shared" si="10"/>
        <v>1725</v>
      </c>
      <c r="T13" s="176">
        <f t="shared" si="10"/>
        <v>1725</v>
      </c>
      <c r="U13" s="176">
        <f t="shared" si="10"/>
        <v>1725</v>
      </c>
      <c r="V13" s="176">
        <f t="shared" si="10"/>
        <v>1725</v>
      </c>
      <c r="W13" s="176">
        <f t="shared" si="10"/>
        <v>1725</v>
      </c>
      <c r="X13" s="177">
        <f t="shared" si="1"/>
        <v>20700</v>
      </c>
      <c r="Y13" s="178">
        <f t="shared" si="5"/>
        <v>0</v>
      </c>
      <c r="AA13" s="180"/>
    </row>
    <row r="14" spans="1:27" ht="31.5">
      <c r="A14" s="84">
        <v>9</v>
      </c>
      <c r="B14" s="172" t="s">
        <v>503</v>
      </c>
      <c r="C14" s="84" t="s">
        <v>491</v>
      </c>
      <c r="D14" s="173" t="s">
        <v>465</v>
      </c>
      <c r="E14" s="49">
        <v>12</v>
      </c>
      <c r="F14" s="49">
        <v>14000</v>
      </c>
      <c r="G14" s="49">
        <f t="shared" si="2"/>
        <v>84000</v>
      </c>
      <c r="H14" s="49">
        <f t="shared" si="3"/>
        <v>1008</v>
      </c>
      <c r="I14" s="182" t="s">
        <v>504</v>
      </c>
      <c r="J14" s="151"/>
      <c r="K14" s="176">
        <f>$H$14/$E$14</f>
        <v>84</v>
      </c>
      <c r="L14" s="176">
        <f t="shared" ref="L14:W14" si="11">$H$14/$E$14</f>
        <v>84</v>
      </c>
      <c r="M14" s="176">
        <f t="shared" si="11"/>
        <v>84</v>
      </c>
      <c r="N14" s="176">
        <f t="shared" si="11"/>
        <v>84</v>
      </c>
      <c r="O14" s="176">
        <f t="shared" si="11"/>
        <v>84</v>
      </c>
      <c r="P14" s="176">
        <f t="shared" si="11"/>
        <v>84</v>
      </c>
      <c r="Q14" s="176"/>
      <c r="R14" s="176">
        <f t="shared" si="11"/>
        <v>84</v>
      </c>
      <c r="S14" s="176">
        <f t="shared" si="11"/>
        <v>84</v>
      </c>
      <c r="T14" s="176">
        <f t="shared" si="11"/>
        <v>84</v>
      </c>
      <c r="U14" s="176">
        <f t="shared" si="11"/>
        <v>84</v>
      </c>
      <c r="V14" s="176">
        <f t="shared" si="11"/>
        <v>84</v>
      </c>
      <c r="W14" s="176">
        <f t="shared" si="11"/>
        <v>84</v>
      </c>
      <c r="X14" s="177">
        <f t="shared" si="1"/>
        <v>1008</v>
      </c>
      <c r="Y14" s="178">
        <f t="shared" si="5"/>
        <v>0</v>
      </c>
      <c r="AA14" s="180"/>
    </row>
    <row r="15" spans="1:27" ht="31.5">
      <c r="A15" s="84">
        <v>10</v>
      </c>
      <c r="B15" s="172" t="s">
        <v>505</v>
      </c>
      <c r="C15" s="84" t="s">
        <v>491</v>
      </c>
      <c r="D15" s="173" t="s">
        <v>465</v>
      </c>
      <c r="E15" s="49">
        <v>1</v>
      </c>
      <c r="F15" s="49">
        <v>1500000</v>
      </c>
      <c r="G15" s="49">
        <f t="shared" si="2"/>
        <v>9000000</v>
      </c>
      <c r="H15" s="49">
        <f t="shared" si="3"/>
        <v>9000</v>
      </c>
      <c r="I15" s="182" t="s">
        <v>506</v>
      </c>
      <c r="J15" s="151"/>
      <c r="K15" s="176"/>
      <c r="L15" s="176"/>
      <c r="M15" s="176">
        <f>$H$15/$E$15</f>
        <v>9000</v>
      </c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>
        <f t="shared" si="1"/>
        <v>9000</v>
      </c>
      <c r="Y15" s="178">
        <f t="shared" si="5"/>
        <v>0</v>
      </c>
      <c r="Z15" s="179"/>
      <c r="AA15" s="180"/>
    </row>
    <row r="16" spans="1:27" ht="15.75">
      <c r="A16" s="84">
        <v>11</v>
      </c>
      <c r="B16" s="172" t="s">
        <v>507</v>
      </c>
      <c r="C16" s="84" t="s">
        <v>491</v>
      </c>
      <c r="D16" s="173" t="s">
        <v>465</v>
      </c>
      <c r="E16" s="49">
        <v>4</v>
      </c>
      <c r="F16" s="49">
        <v>40000</v>
      </c>
      <c r="G16" s="49">
        <f t="shared" si="2"/>
        <v>240000</v>
      </c>
      <c r="H16" s="49">
        <f t="shared" si="3"/>
        <v>960</v>
      </c>
      <c r="I16" s="182" t="s">
        <v>508</v>
      </c>
      <c r="J16" s="190"/>
      <c r="K16" s="176"/>
      <c r="L16" s="176"/>
      <c r="M16" s="176">
        <f>H16/E16</f>
        <v>240</v>
      </c>
      <c r="N16" s="176"/>
      <c r="O16" s="176"/>
      <c r="P16" s="176">
        <v>240</v>
      </c>
      <c r="Q16" s="176"/>
      <c r="R16" s="176"/>
      <c r="S16" s="176"/>
      <c r="T16" s="176">
        <v>240</v>
      </c>
      <c r="U16" s="176"/>
      <c r="V16" s="176"/>
      <c r="W16" s="176">
        <v>240</v>
      </c>
      <c r="X16" s="177">
        <f t="shared" si="1"/>
        <v>960</v>
      </c>
      <c r="Y16" s="178">
        <f t="shared" si="5"/>
        <v>0</v>
      </c>
      <c r="AA16" s="180"/>
    </row>
    <row r="17" spans="1:27" ht="15.75" hidden="1">
      <c r="A17" s="49">
        <v>15</v>
      </c>
      <c r="B17" s="172" t="s">
        <v>509</v>
      </c>
      <c r="C17" s="84" t="s">
        <v>491</v>
      </c>
      <c r="D17" s="173" t="s">
        <v>465</v>
      </c>
      <c r="E17" s="49"/>
      <c r="F17" s="49"/>
      <c r="G17" s="49"/>
      <c r="H17" s="49"/>
      <c r="I17" s="175"/>
      <c r="J17" s="151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7"/>
      <c r="Y17" s="178">
        <f t="shared" si="5"/>
        <v>0</v>
      </c>
      <c r="AA17" s="180"/>
    </row>
    <row r="18" spans="1:27" ht="28.15" customHeight="1">
      <c r="A18" s="110"/>
      <c r="B18" s="191" t="s">
        <v>510</v>
      </c>
      <c r="C18" s="110"/>
      <c r="D18" s="192"/>
      <c r="E18" s="193"/>
      <c r="F18" s="193"/>
      <c r="G18" s="49"/>
      <c r="H18" s="194">
        <f>SUM(H6:H17)</f>
        <v>46348.800000000003</v>
      </c>
      <c r="I18" s="195"/>
      <c r="J18" s="151"/>
      <c r="K18" s="196">
        <f>SUM(K6:K17)</f>
        <v>2936.4</v>
      </c>
      <c r="L18" s="196">
        <f t="shared" ref="L18:W18" si="12">SUM(L6:L17)</f>
        <v>3008.4</v>
      </c>
      <c r="M18" s="196">
        <f t="shared" si="12"/>
        <v>12338.4</v>
      </c>
      <c r="N18" s="196">
        <f t="shared" si="12"/>
        <v>3008.4</v>
      </c>
      <c r="O18" s="196">
        <f t="shared" si="12"/>
        <v>3008.4</v>
      </c>
      <c r="P18" s="196">
        <f t="shared" si="12"/>
        <v>3338.4</v>
      </c>
      <c r="Q18" s="196"/>
      <c r="R18" s="196">
        <f t="shared" si="12"/>
        <v>3008.4</v>
      </c>
      <c r="S18" s="196">
        <f t="shared" si="12"/>
        <v>3008.4</v>
      </c>
      <c r="T18" s="196">
        <f t="shared" si="12"/>
        <v>3338.4</v>
      </c>
      <c r="U18" s="196">
        <f t="shared" si="12"/>
        <v>3008.4</v>
      </c>
      <c r="V18" s="196">
        <f t="shared" si="12"/>
        <v>3008.4</v>
      </c>
      <c r="W18" s="196">
        <f t="shared" si="12"/>
        <v>3338.4</v>
      </c>
      <c r="X18" s="197">
        <f t="shared" si="1"/>
        <v>46348.80000000001</v>
      </c>
      <c r="Y18" s="178">
        <f t="shared" si="5"/>
        <v>0</v>
      </c>
      <c r="Z18" s="198"/>
      <c r="AA18" s="180"/>
    </row>
    <row r="19" spans="1:27" ht="25.5">
      <c r="A19" s="84">
        <v>1</v>
      </c>
      <c r="B19" s="199" t="s">
        <v>511</v>
      </c>
      <c r="C19" s="173" t="s">
        <v>165</v>
      </c>
      <c r="D19" s="84" t="s">
        <v>465</v>
      </c>
      <c r="E19" s="49">
        <v>800</v>
      </c>
      <c r="F19" s="49">
        <v>100</v>
      </c>
      <c r="G19" s="49">
        <f t="shared" si="2"/>
        <v>600</v>
      </c>
      <c r="H19" s="49">
        <f t="shared" si="3"/>
        <v>480</v>
      </c>
      <c r="I19" s="200" t="s">
        <v>512</v>
      </c>
      <c r="J19" s="151"/>
      <c r="K19" s="176"/>
      <c r="L19" s="176"/>
      <c r="M19" s="176"/>
      <c r="N19" s="176">
        <v>120</v>
      </c>
      <c r="O19" s="176"/>
      <c r="P19" s="176"/>
      <c r="Q19" s="176"/>
      <c r="R19" s="176"/>
      <c r="S19" s="176"/>
      <c r="T19" s="176">
        <v>120</v>
      </c>
      <c r="U19" s="176"/>
      <c r="V19" s="176"/>
      <c r="W19" s="176">
        <v>240</v>
      </c>
      <c r="X19" s="177">
        <f t="shared" si="1"/>
        <v>480</v>
      </c>
      <c r="Y19" s="178">
        <f t="shared" si="5"/>
        <v>0</v>
      </c>
      <c r="Z19" s="201"/>
      <c r="AA19" s="180"/>
    </row>
    <row r="20" spans="1:27" ht="15.75">
      <c r="A20" s="84">
        <v>2</v>
      </c>
      <c r="B20" s="199" t="s">
        <v>513</v>
      </c>
      <c r="C20" s="173" t="s">
        <v>12</v>
      </c>
      <c r="D20" s="84" t="s">
        <v>465</v>
      </c>
      <c r="E20" s="49">
        <v>600</v>
      </c>
      <c r="F20" s="49">
        <v>150</v>
      </c>
      <c r="G20" s="49">
        <f t="shared" si="2"/>
        <v>900</v>
      </c>
      <c r="H20" s="49">
        <f t="shared" si="3"/>
        <v>540</v>
      </c>
      <c r="I20" s="182" t="s">
        <v>514</v>
      </c>
      <c r="J20" s="189"/>
      <c r="K20" s="176"/>
      <c r="L20" s="176"/>
      <c r="M20" s="176"/>
      <c r="N20" s="176"/>
      <c r="O20" s="176">
        <v>360</v>
      </c>
      <c r="P20" s="176"/>
      <c r="Q20" s="176"/>
      <c r="R20" s="176"/>
      <c r="S20" s="176"/>
      <c r="T20" s="176">
        <v>180</v>
      </c>
      <c r="U20" s="176"/>
      <c r="V20" s="176"/>
      <c r="W20" s="176"/>
      <c r="X20" s="177">
        <f t="shared" si="1"/>
        <v>540</v>
      </c>
      <c r="Y20" s="178">
        <f t="shared" si="5"/>
        <v>0</v>
      </c>
      <c r="Z20" s="201"/>
      <c r="AA20" s="180"/>
    </row>
    <row r="21" spans="1:27" ht="15.75">
      <c r="A21" s="84">
        <v>3</v>
      </c>
      <c r="B21" s="199" t="s">
        <v>515</v>
      </c>
      <c r="C21" s="173" t="s">
        <v>12</v>
      </c>
      <c r="D21" s="84" t="s">
        <v>465</v>
      </c>
      <c r="E21" s="49">
        <v>1</v>
      </c>
      <c r="F21" s="49">
        <v>50000</v>
      </c>
      <c r="G21" s="49">
        <f t="shared" si="2"/>
        <v>300000</v>
      </c>
      <c r="H21" s="49">
        <f t="shared" si="3"/>
        <v>300</v>
      </c>
      <c r="I21" s="182" t="s">
        <v>514</v>
      </c>
      <c r="J21" s="189"/>
      <c r="K21" s="176"/>
      <c r="L21" s="176"/>
      <c r="M21" s="176"/>
      <c r="N21" s="176"/>
      <c r="O21" s="176"/>
      <c r="P21" s="176"/>
      <c r="Q21" s="176"/>
      <c r="R21" s="176">
        <v>300</v>
      </c>
      <c r="S21" s="176"/>
      <c r="T21" s="176"/>
      <c r="U21" s="176"/>
      <c r="V21" s="176"/>
      <c r="W21" s="176"/>
      <c r="X21" s="177">
        <f t="shared" si="1"/>
        <v>300</v>
      </c>
      <c r="Y21" s="178">
        <f t="shared" si="5"/>
        <v>0</v>
      </c>
      <c r="Z21" s="201"/>
      <c r="AA21" s="180"/>
    </row>
    <row r="22" spans="1:27" ht="24">
      <c r="A22" s="84">
        <v>4</v>
      </c>
      <c r="B22" s="199" t="s">
        <v>516</v>
      </c>
      <c r="C22" s="173" t="s">
        <v>12</v>
      </c>
      <c r="D22" s="84" t="s">
        <v>465</v>
      </c>
      <c r="E22" s="49">
        <v>2</v>
      </c>
      <c r="F22" s="49">
        <v>18500</v>
      </c>
      <c r="G22" s="49">
        <f t="shared" si="2"/>
        <v>111000</v>
      </c>
      <c r="H22" s="49">
        <f t="shared" si="3"/>
        <v>222</v>
      </c>
      <c r="I22" s="182" t="s">
        <v>517</v>
      </c>
      <c r="J22" s="189"/>
      <c r="K22" s="176"/>
      <c r="L22" s="176"/>
      <c r="M22" s="176"/>
      <c r="N22" s="176"/>
      <c r="O22" s="176"/>
      <c r="P22" s="176">
        <v>222</v>
      </c>
      <c r="Q22" s="176"/>
      <c r="R22" s="176"/>
      <c r="S22" s="176"/>
      <c r="T22" s="176"/>
      <c r="U22" s="176"/>
      <c r="V22" s="176"/>
      <c r="W22" s="176"/>
      <c r="X22" s="177">
        <f t="shared" si="1"/>
        <v>222</v>
      </c>
      <c r="Y22" s="178">
        <f t="shared" si="5"/>
        <v>0</v>
      </c>
      <c r="Z22" s="201"/>
      <c r="AA22" s="180"/>
    </row>
    <row r="23" spans="1:27" ht="24">
      <c r="A23" s="84">
        <v>5</v>
      </c>
      <c r="B23" s="199" t="s">
        <v>518</v>
      </c>
      <c r="C23" s="173" t="s">
        <v>12</v>
      </c>
      <c r="D23" s="84" t="s">
        <v>465</v>
      </c>
      <c r="E23" s="49">
        <v>2</v>
      </c>
      <c r="F23" s="49">
        <v>20500</v>
      </c>
      <c r="G23" s="49">
        <f t="shared" si="2"/>
        <v>123000</v>
      </c>
      <c r="H23" s="49">
        <f t="shared" si="3"/>
        <v>246</v>
      </c>
      <c r="I23" s="182" t="s">
        <v>519</v>
      </c>
      <c r="J23" s="189"/>
      <c r="K23" s="176"/>
      <c r="L23" s="176"/>
      <c r="M23" s="176"/>
      <c r="N23" s="176"/>
      <c r="O23" s="176"/>
      <c r="P23" s="176"/>
      <c r="Q23" s="176"/>
      <c r="R23" s="176">
        <v>246</v>
      </c>
      <c r="S23" s="176"/>
      <c r="T23" s="176"/>
      <c r="U23" s="176"/>
      <c r="V23" s="176"/>
      <c r="W23" s="176"/>
      <c r="X23" s="177">
        <f t="shared" si="1"/>
        <v>246</v>
      </c>
      <c r="Y23" s="178">
        <f t="shared" si="5"/>
        <v>0</v>
      </c>
      <c r="Z23" s="201"/>
      <c r="AA23" s="180"/>
    </row>
    <row r="24" spans="1:27" ht="24">
      <c r="A24" s="84">
        <v>6</v>
      </c>
      <c r="B24" s="199" t="s">
        <v>520</v>
      </c>
      <c r="C24" s="173" t="s">
        <v>12</v>
      </c>
      <c r="D24" s="84" t="s">
        <v>465</v>
      </c>
      <c r="E24" s="49">
        <v>2</v>
      </c>
      <c r="F24" s="49">
        <v>34000</v>
      </c>
      <c r="G24" s="49">
        <f t="shared" si="2"/>
        <v>204000</v>
      </c>
      <c r="H24" s="49">
        <f t="shared" si="3"/>
        <v>408</v>
      </c>
      <c r="I24" s="182" t="s">
        <v>521</v>
      </c>
      <c r="J24" s="189"/>
      <c r="K24" s="176"/>
      <c r="L24" s="176"/>
      <c r="M24" s="176"/>
      <c r="N24" s="176"/>
      <c r="O24" s="176"/>
      <c r="P24" s="176"/>
      <c r="Q24" s="176"/>
      <c r="R24" s="176"/>
      <c r="S24" s="176">
        <v>408</v>
      </c>
      <c r="T24" s="176"/>
      <c r="U24" s="176"/>
      <c r="V24" s="176"/>
      <c r="W24" s="176"/>
      <c r="X24" s="177">
        <f t="shared" si="1"/>
        <v>408</v>
      </c>
      <c r="Y24" s="178">
        <f t="shared" si="5"/>
        <v>0</v>
      </c>
      <c r="Z24" s="201"/>
      <c r="AA24" s="180"/>
    </row>
    <row r="25" spans="1:27" s="205" customFormat="1" ht="63">
      <c r="A25" s="84">
        <v>7</v>
      </c>
      <c r="B25" s="199" t="s">
        <v>522</v>
      </c>
      <c r="C25" s="202" t="s">
        <v>12</v>
      </c>
      <c r="D25" s="203" t="s">
        <v>465</v>
      </c>
      <c r="E25" s="49">
        <v>50</v>
      </c>
      <c r="F25" s="49">
        <v>2000</v>
      </c>
      <c r="G25" s="49">
        <f t="shared" si="2"/>
        <v>12000</v>
      </c>
      <c r="H25" s="49">
        <f t="shared" si="3"/>
        <v>600</v>
      </c>
      <c r="I25" s="182" t="s">
        <v>512</v>
      </c>
      <c r="J25" s="189"/>
      <c r="K25" s="176"/>
      <c r="L25" s="176"/>
      <c r="M25" s="176">
        <v>150</v>
      </c>
      <c r="N25" s="176"/>
      <c r="O25" s="176"/>
      <c r="P25" s="176">
        <v>150</v>
      </c>
      <c r="Q25" s="176"/>
      <c r="R25" s="176"/>
      <c r="S25" s="176">
        <v>150</v>
      </c>
      <c r="T25" s="176"/>
      <c r="U25" s="176"/>
      <c r="V25" s="176">
        <v>150</v>
      </c>
      <c r="W25" s="176"/>
      <c r="X25" s="177">
        <f t="shared" si="1"/>
        <v>600</v>
      </c>
      <c r="Y25" s="178">
        <f t="shared" si="5"/>
        <v>0</v>
      </c>
      <c r="Z25" s="204"/>
      <c r="AA25" s="180"/>
    </row>
    <row r="26" spans="1:27" s="205" customFormat="1" ht="36">
      <c r="A26" s="84">
        <v>8</v>
      </c>
      <c r="B26" s="199" t="s">
        <v>523</v>
      </c>
      <c r="C26" s="202" t="s">
        <v>12</v>
      </c>
      <c r="D26" s="202" t="s">
        <v>465</v>
      </c>
      <c r="E26" s="49">
        <v>25</v>
      </c>
      <c r="F26" s="49">
        <v>8000</v>
      </c>
      <c r="G26" s="49">
        <f t="shared" si="2"/>
        <v>48000</v>
      </c>
      <c r="H26" s="49">
        <f t="shared" si="3"/>
        <v>1200</v>
      </c>
      <c r="I26" s="182" t="s">
        <v>524</v>
      </c>
      <c r="J26" s="189"/>
      <c r="K26" s="176"/>
      <c r="L26" s="176"/>
      <c r="M26" s="176"/>
      <c r="N26" s="176"/>
      <c r="O26" s="176">
        <v>240</v>
      </c>
      <c r="P26" s="176">
        <v>240</v>
      </c>
      <c r="Q26" s="176"/>
      <c r="R26" s="176">
        <v>240</v>
      </c>
      <c r="S26" s="176">
        <v>240</v>
      </c>
      <c r="T26" s="176">
        <v>240</v>
      </c>
      <c r="U26" s="176"/>
      <c r="V26" s="176"/>
      <c r="W26" s="176"/>
      <c r="X26" s="177">
        <f t="shared" si="1"/>
        <v>1200</v>
      </c>
      <c r="Y26" s="178">
        <f t="shared" si="5"/>
        <v>0</v>
      </c>
      <c r="Z26" s="204"/>
      <c r="AA26" s="180"/>
    </row>
    <row r="27" spans="1:27" s="212" customFormat="1" ht="24">
      <c r="A27" s="84">
        <v>9</v>
      </c>
      <c r="B27" s="206" t="s">
        <v>525</v>
      </c>
      <c r="C27" s="207" t="s">
        <v>12</v>
      </c>
      <c r="D27" s="207" t="s">
        <v>465</v>
      </c>
      <c r="E27" s="208">
        <v>2</v>
      </c>
      <c r="F27" s="208">
        <v>30000</v>
      </c>
      <c r="G27" s="49">
        <f t="shared" si="2"/>
        <v>180000</v>
      </c>
      <c r="H27" s="49">
        <f t="shared" si="3"/>
        <v>360</v>
      </c>
      <c r="I27" s="182" t="s">
        <v>504</v>
      </c>
      <c r="J27" s="209"/>
      <c r="K27" s="176"/>
      <c r="L27" s="176"/>
      <c r="M27" s="176"/>
      <c r="N27" s="176">
        <v>180</v>
      </c>
      <c r="O27" s="176"/>
      <c r="P27" s="176"/>
      <c r="Q27" s="176"/>
      <c r="R27" s="176"/>
      <c r="S27" s="176">
        <v>180</v>
      </c>
      <c r="T27" s="176"/>
      <c r="U27" s="176"/>
      <c r="V27" s="176"/>
      <c r="W27" s="176"/>
      <c r="X27" s="177">
        <f t="shared" si="1"/>
        <v>360</v>
      </c>
      <c r="Y27" s="178">
        <f t="shared" si="5"/>
        <v>0</v>
      </c>
      <c r="Z27" s="210"/>
      <c r="AA27" s="211"/>
    </row>
    <row r="28" spans="1:27" s="213" customFormat="1" ht="15.75" hidden="1">
      <c r="A28" s="84">
        <v>10</v>
      </c>
      <c r="B28" s="199" t="s">
        <v>526</v>
      </c>
      <c r="C28" s="202" t="s">
        <v>12</v>
      </c>
      <c r="D28" s="202" t="s">
        <v>465</v>
      </c>
      <c r="E28" s="49"/>
      <c r="F28" s="49"/>
      <c r="G28" s="49"/>
      <c r="H28" s="49"/>
      <c r="I28" s="175"/>
      <c r="J28" s="151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7"/>
      <c r="Y28" s="178">
        <f t="shared" si="5"/>
        <v>0</v>
      </c>
      <c r="Z28" s="204"/>
      <c r="AA28" s="180"/>
    </row>
    <row r="29" spans="1:27" s="213" customFormat="1" ht="33.6" customHeight="1">
      <c r="A29" s="84"/>
      <c r="B29" s="214" t="s">
        <v>527</v>
      </c>
      <c r="C29" s="202"/>
      <c r="D29" s="202"/>
      <c r="E29" s="215"/>
      <c r="F29" s="215"/>
      <c r="G29" s="49"/>
      <c r="H29" s="194">
        <f>SUM(H19:H28)</f>
        <v>4356</v>
      </c>
      <c r="I29" s="175"/>
      <c r="J29" s="151"/>
      <c r="K29" s="196">
        <f>SUM(K19:K28)</f>
        <v>0</v>
      </c>
      <c r="L29" s="196">
        <f t="shared" ref="L29:W29" si="13">SUM(L19:L28)</f>
        <v>0</v>
      </c>
      <c r="M29" s="196">
        <f t="shared" si="13"/>
        <v>150</v>
      </c>
      <c r="N29" s="196">
        <f t="shared" si="13"/>
        <v>300</v>
      </c>
      <c r="O29" s="196">
        <f t="shared" si="13"/>
        <v>600</v>
      </c>
      <c r="P29" s="196">
        <f t="shared" si="13"/>
        <v>612</v>
      </c>
      <c r="Q29" s="196"/>
      <c r="R29" s="196">
        <f t="shared" si="13"/>
        <v>786</v>
      </c>
      <c r="S29" s="196">
        <f t="shared" si="13"/>
        <v>978</v>
      </c>
      <c r="T29" s="196">
        <f t="shared" si="13"/>
        <v>540</v>
      </c>
      <c r="U29" s="196">
        <f t="shared" si="13"/>
        <v>0</v>
      </c>
      <c r="V29" s="196">
        <f t="shared" si="13"/>
        <v>150</v>
      </c>
      <c r="W29" s="196">
        <f t="shared" si="13"/>
        <v>240</v>
      </c>
      <c r="X29" s="197">
        <f t="shared" si="1"/>
        <v>4356</v>
      </c>
      <c r="Y29" s="178">
        <f t="shared" si="5"/>
        <v>0</v>
      </c>
      <c r="Z29" s="198"/>
      <c r="AA29" s="180"/>
    </row>
    <row r="30" spans="1:27" s="213" customFormat="1" ht="37.15" customHeight="1">
      <c r="A30" s="84"/>
      <c r="B30" s="216" t="s">
        <v>528</v>
      </c>
      <c r="C30" s="202"/>
      <c r="D30" s="202"/>
      <c r="E30" s="215"/>
      <c r="F30" s="215"/>
      <c r="G30" s="49"/>
      <c r="H30" s="217">
        <f>H29+H18</f>
        <v>50704.800000000003</v>
      </c>
      <c r="I30" s="175"/>
      <c r="J30" s="151"/>
      <c r="K30" s="196">
        <f>K29+K18</f>
        <v>2936.4</v>
      </c>
      <c r="L30" s="196">
        <f t="shared" ref="L30:W30" si="14">L29+L18</f>
        <v>3008.4</v>
      </c>
      <c r="M30" s="196">
        <f t="shared" si="14"/>
        <v>12488.4</v>
      </c>
      <c r="N30" s="196">
        <f t="shared" si="14"/>
        <v>3308.4</v>
      </c>
      <c r="O30" s="196">
        <f t="shared" si="14"/>
        <v>3608.4</v>
      </c>
      <c r="P30" s="196">
        <f t="shared" si="14"/>
        <v>3950.4</v>
      </c>
      <c r="Q30" s="196"/>
      <c r="R30" s="196">
        <f t="shared" si="14"/>
        <v>3794.4</v>
      </c>
      <c r="S30" s="196">
        <f t="shared" si="14"/>
        <v>3986.4</v>
      </c>
      <c r="T30" s="196">
        <f t="shared" si="14"/>
        <v>3878.4</v>
      </c>
      <c r="U30" s="196">
        <f t="shared" si="14"/>
        <v>3008.4</v>
      </c>
      <c r="V30" s="196">
        <f t="shared" si="14"/>
        <v>3158.4</v>
      </c>
      <c r="W30" s="196">
        <f t="shared" si="14"/>
        <v>3578.4</v>
      </c>
      <c r="X30" s="197">
        <f t="shared" si="1"/>
        <v>50704.80000000001</v>
      </c>
      <c r="Y30" s="178">
        <f t="shared" si="5"/>
        <v>0</v>
      </c>
      <c r="Z30" s="198"/>
      <c r="AA30" s="180">
        <f>Y30/7</f>
        <v>0</v>
      </c>
    </row>
    <row r="31" spans="1:27" s="220" customFormat="1" ht="31.5">
      <c r="A31" s="49">
        <v>1</v>
      </c>
      <c r="B31" s="218" t="s">
        <v>529</v>
      </c>
      <c r="C31" s="49" t="s">
        <v>491</v>
      </c>
      <c r="D31" s="219" t="s">
        <v>465</v>
      </c>
      <c r="E31" s="49">
        <v>12</v>
      </c>
      <c r="F31" s="49">
        <v>160000</v>
      </c>
      <c r="G31" s="49">
        <f t="shared" si="2"/>
        <v>960000</v>
      </c>
      <c r="H31" s="49">
        <f t="shared" ref="H31:H58" si="15">ROUND(E31*G31/1000,1)</f>
        <v>11520</v>
      </c>
      <c r="I31" s="182" t="s">
        <v>530</v>
      </c>
      <c r="J31" s="57"/>
      <c r="K31" s="176">
        <f>$H$31/$E$31</f>
        <v>960</v>
      </c>
      <c r="L31" s="176">
        <f t="shared" ref="L31:W31" si="16">$H$31/$E$31</f>
        <v>960</v>
      </c>
      <c r="M31" s="176">
        <f t="shared" si="16"/>
        <v>960</v>
      </c>
      <c r="N31" s="176">
        <f t="shared" si="16"/>
        <v>960</v>
      </c>
      <c r="O31" s="176">
        <f t="shared" si="16"/>
        <v>960</v>
      </c>
      <c r="P31" s="176">
        <f t="shared" si="16"/>
        <v>960</v>
      </c>
      <c r="Q31" s="176"/>
      <c r="R31" s="176">
        <f t="shared" si="16"/>
        <v>960</v>
      </c>
      <c r="S31" s="176">
        <f t="shared" si="16"/>
        <v>960</v>
      </c>
      <c r="T31" s="176">
        <f t="shared" si="16"/>
        <v>960</v>
      </c>
      <c r="U31" s="176">
        <f t="shared" si="16"/>
        <v>960</v>
      </c>
      <c r="V31" s="176">
        <f t="shared" si="16"/>
        <v>960</v>
      </c>
      <c r="W31" s="176">
        <f t="shared" si="16"/>
        <v>960</v>
      </c>
      <c r="X31" s="177">
        <f t="shared" si="1"/>
        <v>11520</v>
      </c>
      <c r="Y31" s="178">
        <f t="shared" si="5"/>
        <v>0</v>
      </c>
      <c r="Z31" s="204"/>
      <c r="AA31" s="180"/>
    </row>
    <row r="32" spans="1:27" s="220" customFormat="1" ht="15.75">
      <c r="A32" s="49">
        <v>2</v>
      </c>
      <c r="B32" s="218" t="s">
        <v>531</v>
      </c>
      <c r="C32" s="49" t="s">
        <v>491</v>
      </c>
      <c r="D32" s="219" t="s">
        <v>465</v>
      </c>
      <c r="E32" s="49">
        <v>1</v>
      </c>
      <c r="F32" s="49">
        <v>79800</v>
      </c>
      <c r="G32" s="49">
        <f t="shared" si="2"/>
        <v>478800</v>
      </c>
      <c r="H32" s="49">
        <f t="shared" si="15"/>
        <v>478.8</v>
      </c>
      <c r="I32" s="182" t="s">
        <v>532</v>
      </c>
      <c r="J32" s="190"/>
      <c r="K32" s="176">
        <f>$H$32/12</f>
        <v>39.9</v>
      </c>
      <c r="L32" s="176">
        <f t="shared" ref="L32:W32" si="17">$H$32/12</f>
        <v>39.9</v>
      </c>
      <c r="M32" s="176">
        <f t="shared" si="17"/>
        <v>39.9</v>
      </c>
      <c r="N32" s="176">
        <f t="shared" si="17"/>
        <v>39.9</v>
      </c>
      <c r="O32" s="176">
        <f t="shared" si="17"/>
        <v>39.9</v>
      </c>
      <c r="P32" s="176">
        <f t="shared" si="17"/>
        <v>39.9</v>
      </c>
      <c r="Q32" s="176"/>
      <c r="R32" s="176">
        <f t="shared" si="17"/>
        <v>39.9</v>
      </c>
      <c r="S32" s="176">
        <f t="shared" si="17"/>
        <v>39.9</v>
      </c>
      <c r="T32" s="176">
        <f t="shared" si="17"/>
        <v>39.9</v>
      </c>
      <c r="U32" s="176">
        <f t="shared" si="17"/>
        <v>39.9</v>
      </c>
      <c r="V32" s="176">
        <f t="shared" si="17"/>
        <v>39.9</v>
      </c>
      <c r="W32" s="176">
        <f t="shared" si="17"/>
        <v>39.9</v>
      </c>
      <c r="X32" s="177">
        <f t="shared" si="1"/>
        <v>478.7999999999999</v>
      </c>
      <c r="Y32" s="178">
        <f t="shared" si="5"/>
        <v>0</v>
      </c>
      <c r="Z32" s="204"/>
      <c r="AA32" s="180"/>
    </row>
    <row r="33" spans="1:27" s="213" customFormat="1" ht="31.5">
      <c r="A33" s="49">
        <v>3</v>
      </c>
      <c r="B33" s="218" t="s">
        <v>533</v>
      </c>
      <c r="C33" s="84" t="s">
        <v>491</v>
      </c>
      <c r="D33" s="202" t="s">
        <v>465</v>
      </c>
      <c r="E33" s="49">
        <v>12</v>
      </c>
      <c r="F33" s="49">
        <v>42000</v>
      </c>
      <c r="G33" s="49">
        <f t="shared" si="2"/>
        <v>252000</v>
      </c>
      <c r="H33" s="49">
        <f t="shared" si="15"/>
        <v>3024</v>
      </c>
      <c r="I33" s="182" t="s">
        <v>534</v>
      </c>
      <c r="J33" s="151"/>
      <c r="K33" s="176">
        <f>$H$33/$E$33</f>
        <v>252</v>
      </c>
      <c r="L33" s="176">
        <f t="shared" ref="L33:W33" si="18">$H$33/$E$33</f>
        <v>252</v>
      </c>
      <c r="M33" s="176">
        <f t="shared" si="18"/>
        <v>252</v>
      </c>
      <c r="N33" s="176">
        <f t="shared" si="18"/>
        <v>252</v>
      </c>
      <c r="O33" s="176">
        <f t="shared" si="18"/>
        <v>252</v>
      </c>
      <c r="P33" s="176">
        <f t="shared" si="18"/>
        <v>252</v>
      </c>
      <c r="Q33" s="176"/>
      <c r="R33" s="176">
        <f t="shared" si="18"/>
        <v>252</v>
      </c>
      <c r="S33" s="176">
        <f t="shared" si="18"/>
        <v>252</v>
      </c>
      <c r="T33" s="176">
        <f t="shared" si="18"/>
        <v>252</v>
      </c>
      <c r="U33" s="176">
        <f t="shared" si="18"/>
        <v>252</v>
      </c>
      <c r="V33" s="176">
        <f t="shared" si="18"/>
        <v>252</v>
      </c>
      <c r="W33" s="176">
        <f t="shared" si="18"/>
        <v>252</v>
      </c>
      <c r="X33" s="177">
        <f t="shared" si="1"/>
        <v>3024</v>
      </c>
      <c r="Y33" s="178">
        <f t="shared" si="5"/>
        <v>0</v>
      </c>
      <c r="Z33" s="204"/>
      <c r="AA33" s="180"/>
    </row>
    <row r="34" spans="1:27" s="213" customFormat="1" ht="15.75">
      <c r="A34" s="49">
        <v>4</v>
      </c>
      <c r="B34" s="218" t="s">
        <v>535</v>
      </c>
      <c r="C34" s="84" t="s">
        <v>491</v>
      </c>
      <c r="D34" s="202" t="s">
        <v>465</v>
      </c>
      <c r="E34" s="49">
        <v>4</v>
      </c>
      <c r="F34" s="49">
        <v>12000</v>
      </c>
      <c r="G34" s="49">
        <f t="shared" si="2"/>
        <v>72000</v>
      </c>
      <c r="H34" s="49">
        <f t="shared" si="15"/>
        <v>288</v>
      </c>
      <c r="I34" s="182" t="s">
        <v>534</v>
      </c>
      <c r="J34" s="151"/>
      <c r="K34" s="176"/>
      <c r="L34" s="176"/>
      <c r="M34" s="176">
        <f>$H$34/$E$34</f>
        <v>72</v>
      </c>
      <c r="N34" s="176"/>
      <c r="O34" s="176"/>
      <c r="P34" s="176">
        <f>$H$34/$E$34</f>
        <v>72</v>
      </c>
      <c r="Q34" s="176"/>
      <c r="R34" s="176"/>
      <c r="S34" s="176"/>
      <c r="T34" s="176">
        <f>$H$34/$E$34</f>
        <v>72</v>
      </c>
      <c r="U34" s="176"/>
      <c r="V34" s="176"/>
      <c r="W34" s="176">
        <f>$H$34/$E$34</f>
        <v>72</v>
      </c>
      <c r="X34" s="177">
        <f t="shared" si="1"/>
        <v>288</v>
      </c>
      <c r="Y34" s="178">
        <f t="shared" si="5"/>
        <v>0</v>
      </c>
      <c r="Z34" s="204"/>
      <c r="AA34" s="180"/>
    </row>
    <row r="35" spans="1:27" s="213" customFormat="1" ht="31.5">
      <c r="A35" s="49">
        <v>5</v>
      </c>
      <c r="B35" s="218" t="s">
        <v>536</v>
      </c>
      <c r="C35" s="84" t="s">
        <v>491</v>
      </c>
      <c r="D35" s="202" t="s">
        <v>465</v>
      </c>
      <c r="E35" s="49">
        <v>12</v>
      </c>
      <c r="F35" s="49">
        <v>1500</v>
      </c>
      <c r="G35" s="49">
        <f t="shared" si="2"/>
        <v>9000</v>
      </c>
      <c r="H35" s="49">
        <f t="shared" si="15"/>
        <v>108</v>
      </c>
      <c r="I35" s="182" t="s">
        <v>534</v>
      </c>
      <c r="J35" s="151"/>
      <c r="K35" s="176">
        <f>$H$35/$E$35</f>
        <v>9</v>
      </c>
      <c r="L35" s="176">
        <f t="shared" ref="L35:W35" si="19">$H$35/$E$35</f>
        <v>9</v>
      </c>
      <c r="M35" s="176">
        <f t="shared" si="19"/>
        <v>9</v>
      </c>
      <c r="N35" s="176">
        <f t="shared" si="19"/>
        <v>9</v>
      </c>
      <c r="O35" s="176">
        <f t="shared" si="19"/>
        <v>9</v>
      </c>
      <c r="P35" s="176">
        <f t="shared" si="19"/>
        <v>9</v>
      </c>
      <c r="Q35" s="176"/>
      <c r="R35" s="176">
        <f t="shared" si="19"/>
        <v>9</v>
      </c>
      <c r="S35" s="176">
        <f t="shared" si="19"/>
        <v>9</v>
      </c>
      <c r="T35" s="176">
        <f t="shared" si="19"/>
        <v>9</v>
      </c>
      <c r="U35" s="176">
        <f t="shared" si="19"/>
        <v>9</v>
      </c>
      <c r="V35" s="176">
        <f t="shared" si="19"/>
        <v>9</v>
      </c>
      <c r="W35" s="176">
        <f t="shared" si="19"/>
        <v>9</v>
      </c>
      <c r="X35" s="177">
        <f t="shared" si="1"/>
        <v>108</v>
      </c>
      <c r="Y35" s="178">
        <f t="shared" si="5"/>
        <v>0</v>
      </c>
      <c r="Z35" s="204"/>
      <c r="AA35" s="180"/>
    </row>
    <row r="36" spans="1:27" s="213" customFormat="1" ht="31.5">
      <c r="A36" s="49">
        <v>6</v>
      </c>
      <c r="B36" s="218" t="s">
        <v>537</v>
      </c>
      <c r="C36" s="84" t="s">
        <v>491</v>
      </c>
      <c r="D36" s="202" t="s">
        <v>465</v>
      </c>
      <c r="E36" s="49">
        <v>4</v>
      </c>
      <c r="F36" s="49">
        <v>32000</v>
      </c>
      <c r="G36" s="49">
        <f t="shared" si="2"/>
        <v>192000</v>
      </c>
      <c r="H36" s="49">
        <f t="shared" si="15"/>
        <v>768</v>
      </c>
      <c r="I36" s="182"/>
      <c r="J36" s="151"/>
      <c r="K36" s="176"/>
      <c r="L36" s="176"/>
      <c r="M36" s="176">
        <f>$H$36/$E$36</f>
        <v>192</v>
      </c>
      <c r="N36" s="176"/>
      <c r="O36" s="176"/>
      <c r="P36" s="176">
        <f>$H$36/$E$36</f>
        <v>192</v>
      </c>
      <c r="Q36" s="176"/>
      <c r="R36" s="176"/>
      <c r="S36" s="176"/>
      <c r="T36" s="176">
        <f>$H$36/$E$36</f>
        <v>192</v>
      </c>
      <c r="U36" s="176"/>
      <c r="V36" s="176"/>
      <c r="W36" s="176">
        <f>$H$36/$E$36</f>
        <v>192</v>
      </c>
      <c r="X36" s="177">
        <f t="shared" si="1"/>
        <v>768</v>
      </c>
      <c r="Y36" s="178">
        <f t="shared" si="5"/>
        <v>0</v>
      </c>
      <c r="Z36" s="204"/>
      <c r="AA36" s="180"/>
    </row>
    <row r="37" spans="1:27" s="213" customFormat="1" ht="31.5">
      <c r="A37" s="49">
        <v>7</v>
      </c>
      <c r="B37" s="218" t="s">
        <v>538</v>
      </c>
      <c r="C37" s="84" t="s">
        <v>491</v>
      </c>
      <c r="D37" s="202" t="s">
        <v>465</v>
      </c>
      <c r="E37" s="49">
        <v>1</v>
      </c>
      <c r="F37" s="49">
        <v>1500</v>
      </c>
      <c r="G37" s="49">
        <f t="shared" si="2"/>
        <v>9000</v>
      </c>
      <c r="H37" s="49">
        <f t="shared" si="15"/>
        <v>9</v>
      </c>
      <c r="I37" s="182" t="s">
        <v>539</v>
      </c>
      <c r="J37" s="151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>
        <v>9</v>
      </c>
      <c r="V37" s="176"/>
      <c r="W37" s="176"/>
      <c r="X37" s="177">
        <f t="shared" si="1"/>
        <v>9</v>
      </c>
      <c r="Y37" s="178">
        <f t="shared" si="5"/>
        <v>0</v>
      </c>
      <c r="Z37" s="204"/>
      <c r="AA37" s="180"/>
    </row>
    <row r="38" spans="1:27" s="213" customFormat="1" ht="15.75">
      <c r="A38" s="49">
        <v>8</v>
      </c>
      <c r="B38" s="218" t="s">
        <v>540</v>
      </c>
      <c r="C38" s="84" t="s">
        <v>491</v>
      </c>
      <c r="D38" s="202" t="s">
        <v>465</v>
      </c>
      <c r="E38" s="49">
        <v>1</v>
      </c>
      <c r="F38" s="49">
        <v>200000</v>
      </c>
      <c r="G38" s="49">
        <f t="shared" si="2"/>
        <v>1200000</v>
      </c>
      <c r="H38" s="49">
        <f t="shared" si="15"/>
        <v>1200</v>
      </c>
      <c r="I38" s="182" t="s">
        <v>541</v>
      </c>
      <c r="J38" s="151"/>
      <c r="K38" s="176"/>
      <c r="L38" s="176"/>
      <c r="M38" s="176"/>
      <c r="N38" s="176"/>
      <c r="O38" s="176">
        <f>$H$38/$E$38</f>
        <v>1200</v>
      </c>
      <c r="P38" s="176"/>
      <c r="Q38" s="176"/>
      <c r="R38" s="176"/>
      <c r="S38" s="176"/>
      <c r="T38" s="176"/>
      <c r="U38" s="176"/>
      <c r="V38" s="176"/>
      <c r="W38" s="176"/>
      <c r="X38" s="177">
        <f t="shared" si="1"/>
        <v>1200</v>
      </c>
      <c r="Y38" s="178">
        <f t="shared" si="5"/>
        <v>0</v>
      </c>
      <c r="Z38" s="204"/>
      <c r="AA38" s="180"/>
    </row>
    <row r="39" spans="1:27" s="213" customFormat="1" ht="31.5">
      <c r="A39" s="49">
        <v>9</v>
      </c>
      <c r="B39" s="218" t="s">
        <v>542</v>
      </c>
      <c r="C39" s="84" t="s">
        <v>491</v>
      </c>
      <c r="D39" s="202" t="s">
        <v>465</v>
      </c>
      <c r="E39" s="49">
        <v>1</v>
      </c>
      <c r="F39" s="49">
        <v>40000</v>
      </c>
      <c r="G39" s="49">
        <f t="shared" si="2"/>
        <v>240000</v>
      </c>
      <c r="H39" s="49">
        <f t="shared" si="15"/>
        <v>240</v>
      </c>
      <c r="I39" s="182" t="s">
        <v>504</v>
      </c>
      <c r="J39" s="151"/>
      <c r="K39" s="176"/>
      <c r="L39" s="176"/>
      <c r="M39" s="176">
        <f>$H$39/$E$39</f>
        <v>240</v>
      </c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7">
        <f t="shared" si="1"/>
        <v>240</v>
      </c>
      <c r="Y39" s="178">
        <f t="shared" si="5"/>
        <v>0</v>
      </c>
      <c r="Z39" s="204"/>
      <c r="AA39" s="180"/>
    </row>
    <row r="40" spans="1:27" s="213" customFormat="1" ht="31.5">
      <c r="A40" s="49">
        <v>10</v>
      </c>
      <c r="B40" s="218" t="s">
        <v>543</v>
      </c>
      <c r="C40" s="84" t="s">
        <v>491</v>
      </c>
      <c r="D40" s="202" t="s">
        <v>465</v>
      </c>
      <c r="E40" s="49">
        <v>1</v>
      </c>
      <c r="F40" s="49">
        <v>120000</v>
      </c>
      <c r="G40" s="49">
        <f t="shared" si="2"/>
        <v>720000</v>
      </c>
      <c r="H40" s="49">
        <f t="shared" si="15"/>
        <v>720</v>
      </c>
      <c r="I40" s="182" t="s">
        <v>504</v>
      </c>
      <c r="J40" s="151"/>
      <c r="K40" s="176"/>
      <c r="L40" s="176"/>
      <c r="M40" s="176"/>
      <c r="N40" s="176"/>
      <c r="O40" s="176"/>
      <c r="P40" s="176">
        <f>$H$40/$E$40</f>
        <v>720</v>
      </c>
      <c r="Q40" s="176"/>
      <c r="R40" s="176"/>
      <c r="S40" s="176"/>
      <c r="T40" s="176"/>
      <c r="U40" s="176"/>
      <c r="V40" s="176"/>
      <c r="W40" s="176"/>
      <c r="X40" s="177">
        <f t="shared" si="1"/>
        <v>720</v>
      </c>
      <c r="Y40" s="178">
        <f t="shared" si="5"/>
        <v>0</v>
      </c>
      <c r="Z40" s="204"/>
      <c r="AA40" s="180"/>
    </row>
    <row r="41" spans="1:27" s="213" customFormat="1" ht="22.15" customHeight="1">
      <c r="A41" s="49">
        <v>11</v>
      </c>
      <c r="B41" s="218" t="s">
        <v>544</v>
      </c>
      <c r="C41" s="84" t="s">
        <v>491</v>
      </c>
      <c r="D41" s="202" t="s">
        <v>465</v>
      </c>
      <c r="E41" s="49">
        <v>12</v>
      </c>
      <c r="F41" s="49">
        <v>37500</v>
      </c>
      <c r="G41" s="49">
        <f t="shared" si="2"/>
        <v>225000</v>
      </c>
      <c r="H41" s="49">
        <f t="shared" si="15"/>
        <v>2700</v>
      </c>
      <c r="I41" s="175"/>
      <c r="J41" s="151"/>
      <c r="K41" s="176">
        <f>$H$41/12</f>
        <v>225</v>
      </c>
      <c r="L41" s="176">
        <f t="shared" ref="L41:W41" si="20">$H$41/12</f>
        <v>225</v>
      </c>
      <c r="M41" s="176">
        <f t="shared" si="20"/>
        <v>225</v>
      </c>
      <c r="N41" s="176">
        <f t="shared" si="20"/>
        <v>225</v>
      </c>
      <c r="O41" s="176">
        <f t="shared" si="20"/>
        <v>225</v>
      </c>
      <c r="P41" s="176">
        <f t="shared" si="20"/>
        <v>225</v>
      </c>
      <c r="Q41" s="176"/>
      <c r="R41" s="176">
        <f t="shared" si="20"/>
        <v>225</v>
      </c>
      <c r="S41" s="176">
        <f t="shared" si="20"/>
        <v>225</v>
      </c>
      <c r="T41" s="176">
        <f t="shared" si="20"/>
        <v>225</v>
      </c>
      <c r="U41" s="176">
        <f t="shared" si="20"/>
        <v>225</v>
      </c>
      <c r="V41" s="176">
        <f t="shared" si="20"/>
        <v>225</v>
      </c>
      <c r="W41" s="176">
        <f t="shared" si="20"/>
        <v>225</v>
      </c>
      <c r="X41" s="177">
        <f t="shared" si="1"/>
        <v>2700</v>
      </c>
      <c r="Y41" s="178">
        <f t="shared" si="5"/>
        <v>0</v>
      </c>
      <c r="Z41" s="204"/>
      <c r="AA41" s="180"/>
    </row>
    <row r="42" spans="1:27" s="213" customFormat="1" ht="15.75">
      <c r="A42" s="49">
        <v>12</v>
      </c>
      <c r="B42" s="221" t="s">
        <v>545</v>
      </c>
      <c r="C42" s="84" t="s">
        <v>491</v>
      </c>
      <c r="D42" s="202" t="s">
        <v>465</v>
      </c>
      <c r="E42" s="49">
        <v>5</v>
      </c>
      <c r="F42" s="49">
        <v>10000</v>
      </c>
      <c r="G42" s="49">
        <f t="shared" si="2"/>
        <v>60000</v>
      </c>
      <c r="H42" s="49">
        <f t="shared" si="15"/>
        <v>300</v>
      </c>
      <c r="I42" s="175"/>
      <c r="J42" s="151"/>
      <c r="K42" s="176"/>
      <c r="L42" s="176"/>
      <c r="M42" s="176">
        <f>$H$42/5</f>
        <v>60</v>
      </c>
      <c r="N42" s="176"/>
      <c r="O42" s="222"/>
      <c r="P42" s="176">
        <f>$H$42/5</f>
        <v>60</v>
      </c>
      <c r="Q42" s="176"/>
      <c r="R42" s="176"/>
      <c r="S42" s="176">
        <f>$H$42/5</f>
        <v>60</v>
      </c>
      <c r="T42" s="176"/>
      <c r="U42" s="176">
        <f>$H$42/5</f>
        <v>60</v>
      </c>
      <c r="V42" s="176"/>
      <c r="W42" s="176">
        <f>$H$42/5</f>
        <v>60</v>
      </c>
      <c r="X42" s="177">
        <f t="shared" si="1"/>
        <v>300</v>
      </c>
      <c r="Y42" s="178">
        <f t="shared" si="5"/>
        <v>0</v>
      </c>
      <c r="Z42" s="204"/>
      <c r="AA42" s="180"/>
    </row>
    <row r="43" spans="1:27" s="213" customFormat="1" ht="15.75">
      <c r="A43" s="49">
        <v>13</v>
      </c>
      <c r="B43" s="218" t="s">
        <v>546</v>
      </c>
      <c r="C43" s="84" t="s">
        <v>491</v>
      </c>
      <c r="D43" s="202" t="s">
        <v>465</v>
      </c>
      <c r="E43" s="49">
        <v>12</v>
      </c>
      <c r="F43" s="49">
        <v>58400</v>
      </c>
      <c r="G43" s="49">
        <f t="shared" si="2"/>
        <v>350400</v>
      </c>
      <c r="H43" s="49">
        <f t="shared" si="15"/>
        <v>4204.8</v>
      </c>
      <c r="I43" s="175"/>
      <c r="J43" s="151"/>
      <c r="K43" s="176">
        <f>$H$43/12</f>
        <v>350.40000000000003</v>
      </c>
      <c r="L43" s="176">
        <f t="shared" ref="L43:W43" si="21">$H$43/12</f>
        <v>350.40000000000003</v>
      </c>
      <c r="M43" s="176">
        <f t="shared" si="21"/>
        <v>350.40000000000003</v>
      </c>
      <c r="N43" s="176">
        <f t="shared" si="21"/>
        <v>350.40000000000003</v>
      </c>
      <c r="O43" s="176">
        <f t="shared" si="21"/>
        <v>350.40000000000003</v>
      </c>
      <c r="P43" s="176">
        <f t="shared" si="21"/>
        <v>350.40000000000003</v>
      </c>
      <c r="Q43" s="176"/>
      <c r="R43" s="176">
        <f t="shared" si="21"/>
        <v>350.40000000000003</v>
      </c>
      <c r="S43" s="176">
        <f t="shared" si="21"/>
        <v>350.40000000000003</v>
      </c>
      <c r="T43" s="176">
        <f t="shared" si="21"/>
        <v>350.40000000000003</v>
      </c>
      <c r="U43" s="176">
        <f t="shared" si="21"/>
        <v>350.40000000000003</v>
      </c>
      <c r="V43" s="176">
        <f t="shared" si="21"/>
        <v>350.40000000000003</v>
      </c>
      <c r="W43" s="176">
        <f t="shared" si="21"/>
        <v>350.40000000000003</v>
      </c>
      <c r="X43" s="177">
        <f t="shared" si="1"/>
        <v>4204.8</v>
      </c>
      <c r="Y43" s="178">
        <f t="shared" si="5"/>
        <v>0</v>
      </c>
      <c r="Z43" s="204"/>
      <c r="AA43" s="180"/>
    </row>
    <row r="44" spans="1:27" s="213" customFormat="1" ht="15.75">
      <c r="A44" s="49">
        <v>14</v>
      </c>
      <c r="B44" s="221" t="s">
        <v>547</v>
      </c>
      <c r="C44" s="84" t="s">
        <v>491</v>
      </c>
      <c r="D44" s="202" t="s">
        <v>465</v>
      </c>
      <c r="E44" s="49">
        <v>5</v>
      </c>
      <c r="F44" s="49">
        <v>20000</v>
      </c>
      <c r="G44" s="49">
        <f t="shared" si="2"/>
        <v>120000</v>
      </c>
      <c r="H44" s="49">
        <f>ROUND(E44*G44/1000,1)</f>
        <v>600</v>
      </c>
      <c r="I44" s="175"/>
      <c r="J44" s="151"/>
      <c r="K44" s="176"/>
      <c r="L44" s="176">
        <f>$H$44/5</f>
        <v>120</v>
      </c>
      <c r="M44" s="176"/>
      <c r="N44" s="176">
        <f>$H$44/5</f>
        <v>120</v>
      </c>
      <c r="O44" s="222"/>
      <c r="P44" s="176"/>
      <c r="Q44" s="176"/>
      <c r="R44" s="176">
        <f>$H$44/5</f>
        <v>120</v>
      </c>
      <c r="S44" s="176"/>
      <c r="T44" s="176">
        <f>$H$44/5</f>
        <v>120</v>
      </c>
      <c r="U44" s="176"/>
      <c r="V44" s="176">
        <f>$H$44/5</f>
        <v>120</v>
      </c>
      <c r="W44" s="176"/>
      <c r="X44" s="177">
        <f>SUM(K44:W44)</f>
        <v>600</v>
      </c>
      <c r="Y44" s="178">
        <f>X44-H44</f>
        <v>0</v>
      </c>
      <c r="Z44" s="204"/>
      <c r="AA44" s="180"/>
    </row>
    <row r="45" spans="1:27" s="213" customFormat="1" ht="15.75">
      <c r="A45" s="49">
        <v>15</v>
      </c>
      <c r="B45" s="218" t="s">
        <v>548</v>
      </c>
      <c r="C45" s="84" t="s">
        <v>491</v>
      </c>
      <c r="D45" s="202" t="s">
        <v>465</v>
      </c>
      <c r="E45" s="49">
        <v>3</v>
      </c>
      <c r="F45" s="49">
        <v>835</v>
      </c>
      <c r="G45" s="49">
        <f t="shared" si="2"/>
        <v>5010</v>
      </c>
      <c r="H45" s="49">
        <f t="shared" si="15"/>
        <v>15</v>
      </c>
      <c r="I45" s="175" t="s">
        <v>549</v>
      </c>
      <c r="J45" s="151"/>
      <c r="K45" s="176"/>
      <c r="L45" s="176"/>
      <c r="M45" s="176">
        <f>$H$45/3</f>
        <v>5</v>
      </c>
      <c r="N45" s="176"/>
      <c r="O45" s="222"/>
      <c r="P45" s="176"/>
      <c r="Q45" s="176"/>
      <c r="R45" s="176"/>
      <c r="S45" s="176">
        <f>$H$45/3</f>
        <v>5</v>
      </c>
      <c r="T45" s="176"/>
      <c r="U45" s="176"/>
      <c r="V45" s="176">
        <f>$H$45/3</f>
        <v>5</v>
      </c>
      <c r="W45" s="176"/>
      <c r="X45" s="177">
        <f t="shared" ref="X45:X59" si="22">SUM(K45:W45)</f>
        <v>15</v>
      </c>
      <c r="Y45" s="178">
        <f t="shared" si="5"/>
        <v>0</v>
      </c>
      <c r="Z45" s="204"/>
      <c r="AA45" s="180"/>
    </row>
    <row r="46" spans="1:27" s="213" customFormat="1" ht="24">
      <c r="A46" s="49">
        <v>16</v>
      </c>
      <c r="B46" s="218" t="s">
        <v>550</v>
      </c>
      <c r="C46" s="84" t="s">
        <v>491</v>
      </c>
      <c r="D46" s="202" t="s">
        <v>465</v>
      </c>
      <c r="E46" s="49">
        <v>1</v>
      </c>
      <c r="F46" s="49">
        <v>280000</v>
      </c>
      <c r="G46" s="49">
        <f t="shared" si="2"/>
        <v>1680000</v>
      </c>
      <c r="H46" s="49">
        <f t="shared" si="15"/>
        <v>1680</v>
      </c>
      <c r="I46" s="182" t="s">
        <v>551</v>
      </c>
      <c r="J46" s="151"/>
      <c r="K46" s="176"/>
      <c r="L46" s="176"/>
      <c r="M46" s="176"/>
      <c r="N46" s="176"/>
      <c r="O46" s="222"/>
      <c r="P46" s="176"/>
      <c r="Q46" s="176"/>
      <c r="R46" s="176">
        <v>1680</v>
      </c>
      <c r="S46" s="176"/>
      <c r="T46" s="176"/>
      <c r="U46" s="176"/>
      <c r="V46" s="176"/>
      <c r="W46" s="176"/>
      <c r="X46" s="177">
        <f t="shared" si="22"/>
        <v>1680</v>
      </c>
      <c r="Y46" s="178">
        <f t="shared" si="5"/>
        <v>0</v>
      </c>
      <c r="Z46" s="204"/>
      <c r="AA46" s="180"/>
    </row>
    <row r="47" spans="1:27" s="223" customFormat="1" ht="15.75">
      <c r="A47" s="49">
        <v>17</v>
      </c>
      <c r="B47" s="218" t="s">
        <v>552</v>
      </c>
      <c r="C47" s="84" t="s">
        <v>491</v>
      </c>
      <c r="D47" s="202" t="s">
        <v>465</v>
      </c>
      <c r="E47" s="49">
        <v>1</v>
      </c>
      <c r="F47" s="49">
        <v>25000</v>
      </c>
      <c r="G47" s="49">
        <f t="shared" si="2"/>
        <v>150000</v>
      </c>
      <c r="H47" s="49">
        <f t="shared" si="15"/>
        <v>150</v>
      </c>
      <c r="I47" s="182" t="s">
        <v>553</v>
      </c>
      <c r="J47" s="151"/>
      <c r="K47" s="176">
        <v>60</v>
      </c>
      <c r="L47" s="176"/>
      <c r="M47" s="176"/>
      <c r="N47" s="176"/>
      <c r="O47" s="222"/>
      <c r="P47" s="176"/>
      <c r="Q47" s="176"/>
      <c r="R47" s="176">
        <v>60</v>
      </c>
      <c r="S47" s="176"/>
      <c r="T47" s="176"/>
      <c r="U47" s="176">
        <v>30</v>
      </c>
      <c r="V47" s="176"/>
      <c r="W47" s="176"/>
      <c r="X47" s="177">
        <f t="shared" si="22"/>
        <v>150</v>
      </c>
      <c r="Y47" s="178">
        <f t="shared" si="5"/>
        <v>0</v>
      </c>
      <c r="Z47" s="204"/>
      <c r="AA47" s="180"/>
    </row>
    <row r="48" spans="1:27" s="223" customFormat="1" ht="24">
      <c r="A48" s="49">
        <v>18</v>
      </c>
      <c r="B48" s="218" t="s">
        <v>554</v>
      </c>
      <c r="C48" s="84" t="s">
        <v>491</v>
      </c>
      <c r="D48" s="202" t="s">
        <v>465</v>
      </c>
      <c r="E48" s="49">
        <v>2</v>
      </c>
      <c r="F48" s="49">
        <v>5000</v>
      </c>
      <c r="G48" s="49">
        <f t="shared" si="2"/>
        <v>30000</v>
      </c>
      <c r="H48" s="49">
        <f t="shared" si="15"/>
        <v>60</v>
      </c>
      <c r="I48" s="182" t="s">
        <v>504</v>
      </c>
      <c r="J48" s="151"/>
      <c r="K48" s="176"/>
      <c r="L48" s="176"/>
      <c r="M48" s="176">
        <v>30</v>
      </c>
      <c r="N48" s="176"/>
      <c r="O48" s="222"/>
      <c r="P48" s="176"/>
      <c r="Q48" s="176"/>
      <c r="R48" s="176"/>
      <c r="S48" s="176"/>
      <c r="T48" s="176"/>
      <c r="U48" s="176">
        <v>30</v>
      </c>
      <c r="V48" s="176"/>
      <c r="W48" s="176"/>
      <c r="X48" s="177">
        <f t="shared" si="22"/>
        <v>60</v>
      </c>
      <c r="Y48" s="178">
        <f t="shared" si="5"/>
        <v>0</v>
      </c>
      <c r="Z48" s="204"/>
      <c r="AA48" s="180"/>
    </row>
    <row r="49" spans="1:27" s="223" customFormat="1" ht="24">
      <c r="A49" s="49">
        <v>19</v>
      </c>
      <c r="B49" s="218" t="s">
        <v>555</v>
      </c>
      <c r="C49" s="84" t="s">
        <v>491</v>
      </c>
      <c r="D49" s="202" t="s">
        <v>465</v>
      </c>
      <c r="E49" s="49">
        <v>1</v>
      </c>
      <c r="F49" s="49">
        <v>160000</v>
      </c>
      <c r="G49" s="49">
        <f t="shared" si="2"/>
        <v>960000</v>
      </c>
      <c r="H49" s="49">
        <f t="shared" si="15"/>
        <v>960</v>
      </c>
      <c r="I49" s="182" t="s">
        <v>556</v>
      </c>
      <c r="J49" s="151"/>
      <c r="K49" s="176"/>
      <c r="L49" s="176"/>
      <c r="M49" s="176"/>
      <c r="N49" s="176"/>
      <c r="O49" s="222"/>
      <c r="P49" s="176"/>
      <c r="Q49" s="176"/>
      <c r="R49" s="176"/>
      <c r="S49" s="176"/>
      <c r="T49" s="176">
        <v>960</v>
      </c>
      <c r="U49" s="176"/>
      <c r="V49" s="176"/>
      <c r="W49" s="176"/>
      <c r="X49" s="177">
        <f t="shared" si="22"/>
        <v>960</v>
      </c>
      <c r="Y49" s="178">
        <f t="shared" si="5"/>
        <v>0</v>
      </c>
      <c r="Z49" s="204"/>
      <c r="AA49" s="180"/>
    </row>
    <row r="50" spans="1:27" s="179" customFormat="1" ht="31.5">
      <c r="A50" s="49">
        <v>20</v>
      </c>
      <c r="B50" s="218" t="s">
        <v>557</v>
      </c>
      <c r="C50" s="84" t="s">
        <v>491</v>
      </c>
      <c r="D50" s="84" t="s">
        <v>465</v>
      </c>
      <c r="E50" s="49">
        <v>2</v>
      </c>
      <c r="F50" s="49">
        <v>11100</v>
      </c>
      <c r="G50" s="49">
        <f t="shared" si="2"/>
        <v>66600</v>
      </c>
      <c r="H50" s="49">
        <f t="shared" si="15"/>
        <v>133.19999999999999</v>
      </c>
      <c r="I50" s="182" t="s">
        <v>556</v>
      </c>
      <c r="J50" s="151"/>
      <c r="K50" s="176"/>
      <c r="L50" s="176">
        <v>67</v>
      </c>
      <c r="M50" s="176"/>
      <c r="N50" s="176"/>
      <c r="O50" s="222"/>
      <c r="P50" s="176"/>
      <c r="Q50" s="176"/>
      <c r="R50" s="176"/>
      <c r="S50" s="176">
        <v>67</v>
      </c>
      <c r="T50" s="176"/>
      <c r="U50" s="176"/>
      <c r="V50" s="176"/>
      <c r="W50" s="176"/>
      <c r="X50" s="177">
        <f t="shared" si="22"/>
        <v>134</v>
      </c>
      <c r="Y50" s="178">
        <f t="shared" si="5"/>
        <v>0.80000000000001137</v>
      </c>
      <c r="Z50" s="204"/>
      <c r="AA50" s="180"/>
    </row>
    <row r="51" spans="1:27" ht="31.5">
      <c r="A51" s="49">
        <v>21</v>
      </c>
      <c r="B51" s="218" t="s">
        <v>558</v>
      </c>
      <c r="C51" s="84" t="s">
        <v>491</v>
      </c>
      <c r="D51" s="84" t="s">
        <v>465</v>
      </c>
      <c r="E51" s="49">
        <v>1</v>
      </c>
      <c r="F51" s="49">
        <v>12000</v>
      </c>
      <c r="G51" s="49">
        <f t="shared" si="2"/>
        <v>72000</v>
      </c>
      <c r="H51" s="49">
        <f t="shared" si="15"/>
        <v>72</v>
      </c>
      <c r="I51" s="182" t="s">
        <v>559</v>
      </c>
      <c r="J51" s="151"/>
      <c r="K51" s="176"/>
      <c r="L51" s="176"/>
      <c r="M51" s="176"/>
      <c r="N51" s="176"/>
      <c r="O51" s="222"/>
      <c r="P51" s="176"/>
      <c r="Q51" s="176"/>
      <c r="R51" s="176"/>
      <c r="S51" s="176"/>
      <c r="T51" s="176"/>
      <c r="U51" s="176"/>
      <c r="V51" s="176">
        <v>72</v>
      </c>
      <c r="W51" s="176"/>
      <c r="X51" s="177">
        <f t="shared" si="22"/>
        <v>72</v>
      </c>
      <c r="Y51" s="178">
        <f t="shared" si="5"/>
        <v>0</v>
      </c>
      <c r="Z51" s="204"/>
      <c r="AA51" s="180"/>
    </row>
    <row r="52" spans="1:27" ht="15.75">
      <c r="A52" s="49">
        <v>22</v>
      </c>
      <c r="B52" s="218" t="s">
        <v>560</v>
      </c>
      <c r="C52" s="84" t="s">
        <v>491</v>
      </c>
      <c r="D52" s="84" t="s">
        <v>465</v>
      </c>
      <c r="E52" s="49">
        <v>12</v>
      </c>
      <c r="F52" s="49">
        <v>1250</v>
      </c>
      <c r="G52" s="49">
        <f t="shared" si="2"/>
        <v>7500</v>
      </c>
      <c r="H52" s="49">
        <f t="shared" si="15"/>
        <v>90</v>
      </c>
      <c r="I52" s="175"/>
      <c r="J52" s="151"/>
      <c r="K52" s="176">
        <f>$H$52/12</f>
        <v>7.5</v>
      </c>
      <c r="L52" s="176">
        <f t="shared" ref="L52:W52" si="23">$H$52/12</f>
        <v>7.5</v>
      </c>
      <c r="M52" s="176">
        <f t="shared" si="23"/>
        <v>7.5</v>
      </c>
      <c r="N52" s="176">
        <f t="shared" si="23"/>
        <v>7.5</v>
      </c>
      <c r="O52" s="176">
        <f t="shared" si="23"/>
        <v>7.5</v>
      </c>
      <c r="P52" s="176">
        <f t="shared" si="23"/>
        <v>7.5</v>
      </c>
      <c r="Q52" s="176"/>
      <c r="R52" s="176">
        <f t="shared" si="23"/>
        <v>7.5</v>
      </c>
      <c r="S52" s="176">
        <f t="shared" si="23"/>
        <v>7.5</v>
      </c>
      <c r="T52" s="176">
        <f t="shared" si="23"/>
        <v>7.5</v>
      </c>
      <c r="U52" s="176">
        <f t="shared" si="23"/>
        <v>7.5</v>
      </c>
      <c r="V52" s="176">
        <f t="shared" si="23"/>
        <v>7.5</v>
      </c>
      <c r="W52" s="176">
        <f t="shared" si="23"/>
        <v>7.5</v>
      </c>
      <c r="X52" s="177">
        <f t="shared" si="22"/>
        <v>90</v>
      </c>
      <c r="Y52" s="178">
        <f t="shared" si="5"/>
        <v>0</v>
      </c>
      <c r="Z52" s="204"/>
      <c r="AA52" s="180"/>
    </row>
    <row r="53" spans="1:27" s="179" customFormat="1" ht="24">
      <c r="A53" s="49">
        <v>23</v>
      </c>
      <c r="B53" s="218" t="s">
        <v>561</v>
      </c>
      <c r="C53" s="84" t="s">
        <v>491</v>
      </c>
      <c r="D53" s="84" t="s">
        <v>465</v>
      </c>
      <c r="E53" s="49">
        <v>1</v>
      </c>
      <c r="F53" s="49">
        <v>22900</v>
      </c>
      <c r="G53" s="49">
        <f t="shared" si="2"/>
        <v>137400</v>
      </c>
      <c r="H53" s="49">
        <f t="shared" si="15"/>
        <v>137.4</v>
      </c>
      <c r="I53" s="182" t="s">
        <v>562</v>
      </c>
      <c r="J53" s="151"/>
      <c r="K53" s="176"/>
      <c r="L53" s="176"/>
      <c r="M53" s="176"/>
      <c r="N53" s="176"/>
      <c r="O53" s="222">
        <v>137.4</v>
      </c>
      <c r="P53" s="176"/>
      <c r="Q53" s="176"/>
      <c r="R53" s="176"/>
      <c r="S53" s="176"/>
      <c r="T53" s="176"/>
      <c r="U53" s="176"/>
      <c r="V53" s="176"/>
      <c r="W53" s="176"/>
      <c r="X53" s="177">
        <f t="shared" si="22"/>
        <v>137.4</v>
      </c>
      <c r="Y53" s="178">
        <f t="shared" si="5"/>
        <v>0</v>
      </c>
      <c r="Z53" s="204"/>
      <c r="AA53" s="180"/>
    </row>
    <row r="54" spans="1:27" ht="31.5">
      <c r="A54" s="49">
        <v>24</v>
      </c>
      <c r="B54" s="218" t="s">
        <v>563</v>
      </c>
      <c r="C54" s="84" t="s">
        <v>491</v>
      </c>
      <c r="D54" s="84" t="s">
        <v>465</v>
      </c>
      <c r="E54" s="49">
        <v>1</v>
      </c>
      <c r="F54" s="49">
        <v>60000</v>
      </c>
      <c r="G54" s="49">
        <f t="shared" si="2"/>
        <v>360000</v>
      </c>
      <c r="H54" s="49">
        <f t="shared" si="15"/>
        <v>360</v>
      </c>
      <c r="I54" s="182" t="s">
        <v>556</v>
      </c>
      <c r="J54" s="151"/>
      <c r="K54" s="176"/>
      <c r="L54" s="224"/>
      <c r="M54" s="224"/>
      <c r="N54" s="224"/>
      <c r="O54" s="225"/>
      <c r="P54" s="224"/>
      <c r="Q54" s="224"/>
      <c r="R54" s="224"/>
      <c r="S54" s="224"/>
      <c r="T54" s="224"/>
      <c r="U54" s="224"/>
      <c r="V54" s="224">
        <v>360</v>
      </c>
      <c r="W54" s="176"/>
      <c r="X54" s="177">
        <f t="shared" si="22"/>
        <v>360</v>
      </c>
      <c r="Y54" s="178">
        <f t="shared" si="5"/>
        <v>0</v>
      </c>
      <c r="Z54" s="204"/>
      <c r="AA54" s="180"/>
    </row>
    <row r="55" spans="1:27" ht="27.6" customHeight="1">
      <c r="A55" s="49">
        <v>25</v>
      </c>
      <c r="B55" s="218" t="s">
        <v>564</v>
      </c>
      <c r="C55" s="84" t="s">
        <v>491</v>
      </c>
      <c r="D55" s="84" t="s">
        <v>465</v>
      </c>
      <c r="E55" s="49">
        <v>1</v>
      </c>
      <c r="F55" s="49">
        <v>35000</v>
      </c>
      <c r="G55" s="49">
        <f t="shared" si="2"/>
        <v>210000</v>
      </c>
      <c r="H55" s="49">
        <f t="shared" si="15"/>
        <v>210</v>
      </c>
      <c r="I55" s="182" t="s">
        <v>565</v>
      </c>
      <c r="J55" s="151"/>
      <c r="K55" s="176"/>
      <c r="L55" s="224"/>
      <c r="M55" s="224">
        <v>105</v>
      </c>
      <c r="N55" s="224"/>
      <c r="O55" s="225"/>
      <c r="P55" s="224"/>
      <c r="Q55" s="224"/>
      <c r="R55" s="224"/>
      <c r="S55" s="176">
        <v>105</v>
      </c>
      <c r="T55" s="224"/>
      <c r="U55" s="224"/>
      <c r="V55" s="224"/>
      <c r="W55" s="224"/>
      <c r="X55" s="177">
        <f t="shared" si="22"/>
        <v>210</v>
      </c>
      <c r="Y55" s="178">
        <f t="shared" si="5"/>
        <v>0</v>
      </c>
      <c r="Z55" s="204"/>
      <c r="AA55" s="180"/>
    </row>
    <row r="56" spans="1:27" s="55" customFormat="1" ht="31.5">
      <c r="A56" s="49">
        <v>26</v>
      </c>
      <c r="B56" s="218" t="s">
        <v>566</v>
      </c>
      <c r="C56" s="49" t="s">
        <v>491</v>
      </c>
      <c r="D56" s="181" t="s">
        <v>465</v>
      </c>
      <c r="E56" s="49">
        <v>1</v>
      </c>
      <c r="F56" s="49">
        <v>100000</v>
      </c>
      <c r="G56" s="49">
        <f t="shared" si="2"/>
        <v>600000</v>
      </c>
      <c r="H56" s="49">
        <f t="shared" si="15"/>
        <v>600</v>
      </c>
      <c r="I56" s="182" t="s">
        <v>567</v>
      </c>
      <c r="J56" s="190"/>
      <c r="K56" s="176"/>
      <c r="L56" s="224"/>
      <c r="M56" s="224"/>
      <c r="N56" s="224"/>
      <c r="O56" s="225">
        <v>600</v>
      </c>
      <c r="P56" s="224"/>
      <c r="Q56" s="224"/>
      <c r="R56" s="176"/>
      <c r="S56" s="176"/>
      <c r="T56" s="224"/>
      <c r="U56" s="224"/>
      <c r="V56" s="224"/>
      <c r="W56" s="224"/>
      <c r="X56" s="177">
        <f t="shared" si="22"/>
        <v>600</v>
      </c>
      <c r="Y56" s="178">
        <f t="shared" si="5"/>
        <v>0</v>
      </c>
      <c r="Z56" s="204"/>
      <c r="AA56" s="180"/>
    </row>
    <row r="57" spans="1:27" s="213" customFormat="1" ht="78.75">
      <c r="A57" s="49">
        <v>27</v>
      </c>
      <c r="B57" s="218" t="s">
        <v>568</v>
      </c>
      <c r="C57" s="84" t="s">
        <v>491</v>
      </c>
      <c r="D57" s="173" t="s">
        <v>465</v>
      </c>
      <c r="E57" s="49">
        <v>1</v>
      </c>
      <c r="F57" s="49">
        <v>390000</v>
      </c>
      <c r="G57" s="49">
        <f t="shared" si="2"/>
        <v>2340000</v>
      </c>
      <c r="H57" s="49">
        <f t="shared" si="15"/>
        <v>2340</v>
      </c>
      <c r="I57" s="182" t="s">
        <v>569</v>
      </c>
      <c r="K57" s="176"/>
      <c r="L57" s="224"/>
      <c r="M57" s="224">
        <v>2340</v>
      </c>
      <c r="N57" s="224"/>
      <c r="O57" s="222"/>
      <c r="P57" s="224"/>
      <c r="Q57" s="224"/>
      <c r="R57" s="224"/>
      <c r="S57" s="224"/>
      <c r="T57" s="224"/>
      <c r="U57" s="224"/>
      <c r="V57" s="224"/>
      <c r="W57" s="224"/>
      <c r="X57" s="177">
        <f t="shared" si="22"/>
        <v>2340</v>
      </c>
      <c r="Y57" s="178">
        <f t="shared" si="5"/>
        <v>0</v>
      </c>
      <c r="Z57" s="204"/>
      <c r="AA57" s="180"/>
    </row>
    <row r="58" spans="1:27" s="213" customFormat="1" ht="21" customHeight="1">
      <c r="A58" s="49">
        <v>28</v>
      </c>
      <c r="B58" s="218" t="s">
        <v>570</v>
      </c>
      <c r="C58" s="84" t="s">
        <v>491</v>
      </c>
      <c r="D58" s="173" t="s">
        <v>465</v>
      </c>
      <c r="E58" s="49">
        <v>12</v>
      </c>
      <c r="F58" s="49">
        <v>340000</v>
      </c>
      <c r="G58" s="49">
        <f t="shared" si="2"/>
        <v>2040000</v>
      </c>
      <c r="H58" s="49">
        <f t="shared" si="15"/>
        <v>24480</v>
      </c>
      <c r="I58" s="182" t="s">
        <v>571</v>
      </c>
      <c r="K58" s="222">
        <f>$H$58/12</f>
        <v>2040</v>
      </c>
      <c r="L58" s="222">
        <f t="shared" ref="L58:W58" si="24">$H$58/12</f>
        <v>2040</v>
      </c>
      <c r="M58" s="222">
        <f t="shared" si="24"/>
        <v>2040</v>
      </c>
      <c r="N58" s="222">
        <f t="shared" si="24"/>
        <v>2040</v>
      </c>
      <c r="O58" s="222">
        <f t="shared" si="24"/>
        <v>2040</v>
      </c>
      <c r="P58" s="222">
        <f t="shared" si="24"/>
        <v>2040</v>
      </c>
      <c r="Q58" s="222"/>
      <c r="R58" s="222">
        <f t="shared" si="24"/>
        <v>2040</v>
      </c>
      <c r="S58" s="222">
        <f t="shared" si="24"/>
        <v>2040</v>
      </c>
      <c r="T58" s="222">
        <f t="shared" si="24"/>
        <v>2040</v>
      </c>
      <c r="U58" s="222">
        <f t="shared" si="24"/>
        <v>2040</v>
      </c>
      <c r="V58" s="222">
        <f t="shared" si="24"/>
        <v>2040</v>
      </c>
      <c r="W58" s="222">
        <f t="shared" si="24"/>
        <v>2040</v>
      </c>
      <c r="X58" s="177">
        <f t="shared" si="22"/>
        <v>24480</v>
      </c>
      <c r="Y58" s="178">
        <f t="shared" si="5"/>
        <v>0</v>
      </c>
      <c r="Z58" s="204"/>
      <c r="AA58" s="180"/>
    </row>
    <row r="59" spans="1:27" s="213" customFormat="1" ht="25.15" customHeight="1">
      <c r="A59" s="49">
        <v>29</v>
      </c>
      <c r="B59" s="221" t="s">
        <v>572</v>
      </c>
      <c r="C59" s="84" t="s">
        <v>491</v>
      </c>
      <c r="D59" s="173" t="s">
        <v>465</v>
      </c>
      <c r="E59" s="49">
        <v>1</v>
      </c>
      <c r="F59" s="49">
        <v>110000</v>
      </c>
      <c r="G59" s="49">
        <f t="shared" si="2"/>
        <v>660000</v>
      </c>
      <c r="H59" s="49">
        <f>ROUND(E59*G59/1000,1)</f>
        <v>660</v>
      </c>
      <c r="I59" s="182" t="s">
        <v>573</v>
      </c>
      <c r="K59" s="176"/>
      <c r="L59" s="222"/>
      <c r="M59" s="222"/>
      <c r="N59" s="222"/>
      <c r="O59" s="222"/>
      <c r="P59" s="222"/>
      <c r="Q59" s="222"/>
      <c r="R59" s="222"/>
      <c r="S59" s="222"/>
      <c r="T59" s="222"/>
      <c r="U59" s="222">
        <v>660</v>
      </c>
      <c r="V59" s="222"/>
      <c r="W59" s="222"/>
      <c r="X59" s="177">
        <f t="shared" si="22"/>
        <v>660</v>
      </c>
      <c r="Y59" s="178"/>
      <c r="Z59" s="204"/>
      <c r="AA59" s="180"/>
    </row>
    <row r="60" spans="1:27" ht="34.9" customHeight="1">
      <c r="A60" s="84"/>
      <c r="B60" s="193" t="s">
        <v>574</v>
      </c>
      <c r="C60" s="84"/>
      <c r="D60" s="84"/>
      <c r="E60" s="193"/>
      <c r="F60" s="193"/>
      <c r="G60" s="84"/>
      <c r="H60" s="226">
        <f>SUM(H31:H59)+1</f>
        <v>58109.2</v>
      </c>
      <c r="I60" s="84"/>
      <c r="J60" s="227"/>
      <c r="K60" s="193">
        <f t="shared" ref="K60:P60" si="25">SUM(K31:K59)</f>
        <v>3943.8</v>
      </c>
      <c r="L60" s="193">
        <f t="shared" si="25"/>
        <v>4070.8</v>
      </c>
      <c r="M60" s="193">
        <f t="shared" si="25"/>
        <v>6927.8</v>
      </c>
      <c r="N60" s="193">
        <f t="shared" si="25"/>
        <v>4003.8</v>
      </c>
      <c r="O60" s="193">
        <f t="shared" si="25"/>
        <v>5821.2000000000007</v>
      </c>
      <c r="P60" s="193">
        <f t="shared" si="25"/>
        <v>4927.8</v>
      </c>
      <c r="Q60" s="193"/>
      <c r="R60" s="193">
        <f t="shared" ref="R60:X60" si="26">SUM(R31:R59)</f>
        <v>5743.8</v>
      </c>
      <c r="S60" s="193">
        <f t="shared" si="26"/>
        <v>4120.8</v>
      </c>
      <c r="T60" s="193">
        <f t="shared" si="26"/>
        <v>5227.8</v>
      </c>
      <c r="U60" s="193">
        <f t="shared" si="26"/>
        <v>4672.8</v>
      </c>
      <c r="V60" s="193">
        <f t="shared" si="26"/>
        <v>4440.8</v>
      </c>
      <c r="W60" s="193">
        <f t="shared" si="26"/>
        <v>4207.8</v>
      </c>
      <c r="X60" s="193">
        <f t="shared" si="26"/>
        <v>58109</v>
      </c>
      <c r="Y60" s="178"/>
      <c r="Z60" s="204"/>
      <c r="AA60" s="180">
        <f>Y60/6</f>
        <v>0</v>
      </c>
    </row>
    <row r="61" spans="1:27" ht="34.15" customHeight="1">
      <c r="A61" s="84"/>
      <c r="B61" s="193" t="s">
        <v>575</v>
      </c>
      <c r="C61" s="110"/>
      <c r="D61" s="84"/>
      <c r="E61" s="193"/>
      <c r="F61" s="193"/>
      <c r="G61" s="84"/>
      <c r="H61" s="110">
        <f>H60+H29+H18</f>
        <v>108814</v>
      </c>
      <c r="I61" s="84"/>
      <c r="K61" s="110">
        <f t="shared" ref="K61:P61" si="27">K60+K29+K18</f>
        <v>6880.2000000000007</v>
      </c>
      <c r="L61" s="110">
        <f t="shared" si="27"/>
        <v>7079.2000000000007</v>
      </c>
      <c r="M61" s="110">
        <f t="shared" si="27"/>
        <v>19416.2</v>
      </c>
      <c r="N61" s="110">
        <f t="shared" si="27"/>
        <v>7312.2000000000007</v>
      </c>
      <c r="O61" s="110">
        <f t="shared" si="27"/>
        <v>9429.6</v>
      </c>
      <c r="P61" s="110">
        <f t="shared" si="27"/>
        <v>8878.2000000000007</v>
      </c>
      <c r="Q61" s="110"/>
      <c r="R61" s="110">
        <f t="shared" ref="R61:W61" si="28">R60+R29+R18</f>
        <v>9538.2000000000007</v>
      </c>
      <c r="S61" s="110">
        <f t="shared" si="28"/>
        <v>8107.2000000000007</v>
      </c>
      <c r="T61" s="110">
        <f t="shared" si="28"/>
        <v>9106.2000000000007</v>
      </c>
      <c r="U61" s="110">
        <f t="shared" si="28"/>
        <v>7681.2000000000007</v>
      </c>
      <c r="V61" s="110">
        <f t="shared" si="28"/>
        <v>7599.2000000000007</v>
      </c>
      <c r="W61" s="110">
        <f t="shared" si="28"/>
        <v>7786.2000000000007</v>
      </c>
      <c r="X61" s="177">
        <f>SUM(K61:W61)</f>
        <v>108813.79999999999</v>
      </c>
      <c r="Y61" s="178"/>
      <c r="Z61" s="204"/>
      <c r="AA61" s="180">
        <f>Y61/8</f>
        <v>0</v>
      </c>
    </row>
    <row r="62" spans="1:27" s="55" customFormat="1" ht="15.75">
      <c r="A62" s="44"/>
      <c r="B62" s="44"/>
      <c r="C62" s="44"/>
      <c r="D62" s="44"/>
      <c r="E62" s="44"/>
      <c r="F62" s="44"/>
      <c r="G62" s="44"/>
      <c r="H62" s="228"/>
      <c r="I62" s="44"/>
      <c r="J62" s="229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1"/>
      <c r="Y62" s="232"/>
    </row>
    <row r="63" spans="1:27" s="120" customFormat="1" ht="58.9" customHeight="1">
      <c r="A63" s="31"/>
      <c r="B63" s="233" t="s">
        <v>445</v>
      </c>
      <c r="C63" s="234"/>
      <c r="D63" s="235"/>
      <c r="E63" s="56"/>
      <c r="F63" s="56"/>
      <c r="G63" s="56"/>
      <c r="H63" s="31"/>
      <c r="I63" s="31"/>
      <c r="J63" s="236"/>
      <c r="K63" s="237"/>
      <c r="L63" s="237"/>
      <c r="M63" s="237"/>
      <c r="N63" s="238"/>
      <c r="O63" s="237"/>
      <c r="P63" s="237"/>
      <c r="Q63" s="237"/>
      <c r="R63" s="237"/>
      <c r="S63" s="237"/>
      <c r="T63" s="239"/>
      <c r="U63" s="237"/>
      <c r="V63" s="237"/>
      <c r="W63" s="237"/>
      <c r="X63" s="238"/>
      <c r="Y63" s="240"/>
    </row>
    <row r="64" spans="1:27" s="120" customFormat="1" ht="31.15" customHeight="1">
      <c r="A64" s="31"/>
      <c r="B64" s="233"/>
      <c r="C64" s="234"/>
      <c r="D64" s="235"/>
      <c r="E64" s="56"/>
      <c r="F64" s="56"/>
      <c r="G64" s="56"/>
      <c r="H64" s="31"/>
      <c r="I64" s="31"/>
      <c r="J64" s="236"/>
      <c r="K64" s="237"/>
      <c r="L64" s="237"/>
      <c r="M64" s="237"/>
      <c r="N64" s="238"/>
      <c r="O64" s="237"/>
      <c r="P64" s="237"/>
      <c r="Q64" s="237"/>
      <c r="R64" s="237"/>
      <c r="S64" s="237"/>
      <c r="T64" s="237"/>
      <c r="U64" s="237"/>
      <c r="V64" s="237"/>
      <c r="W64" s="237"/>
      <c r="X64" s="238"/>
      <c r="Y64" s="240"/>
    </row>
    <row r="65" spans="1:244" s="27" customFormat="1" ht="42.6" customHeight="1">
      <c r="B65" s="241" t="s">
        <v>447</v>
      </c>
      <c r="C65" s="132"/>
      <c r="D65" s="132"/>
      <c r="G65" s="137"/>
      <c r="I65" s="25"/>
      <c r="J65" s="26"/>
      <c r="K65" s="242"/>
      <c r="L65" s="242"/>
      <c r="M65" s="243"/>
      <c r="N65" s="244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</row>
    <row r="66" spans="1:244" s="27" customFormat="1" ht="16.149999999999999" customHeight="1">
      <c r="B66" s="138"/>
      <c r="C66" s="138"/>
      <c r="D66" s="59"/>
      <c r="E66" s="137"/>
      <c r="F66" s="137"/>
      <c r="G66" s="137"/>
      <c r="I66" s="25"/>
      <c r="J66" s="26"/>
      <c r="K66" s="242"/>
      <c r="L66" s="242"/>
      <c r="M66" s="244"/>
      <c r="N66" s="244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</row>
    <row r="67" spans="1:244" s="120" customFormat="1" ht="31.15" customHeight="1">
      <c r="A67" s="31"/>
      <c r="B67" s="241" t="s">
        <v>449</v>
      </c>
      <c r="C67" s="241"/>
      <c r="D67" s="241"/>
      <c r="E67" s="56"/>
      <c r="F67" s="56"/>
      <c r="G67" s="56"/>
      <c r="H67" s="31"/>
      <c r="I67" s="31"/>
      <c r="J67" s="236"/>
      <c r="K67" s="237"/>
      <c r="L67" s="237"/>
      <c r="M67" s="237"/>
      <c r="N67" s="238"/>
      <c r="O67" s="237"/>
      <c r="P67" s="237"/>
      <c r="Q67" s="237"/>
      <c r="R67" s="237"/>
      <c r="S67" s="237"/>
      <c r="T67" s="237"/>
      <c r="U67" s="237"/>
      <c r="V67" s="237"/>
      <c r="W67" s="237"/>
      <c r="X67" s="238"/>
      <c r="Y67" s="240"/>
    </row>
    <row r="68" spans="1:244" s="120" customFormat="1" ht="31.15" customHeight="1">
      <c r="A68" s="31"/>
      <c r="B68" s="241"/>
      <c r="C68" s="246"/>
      <c r="D68" s="247"/>
      <c r="E68" s="31"/>
      <c r="F68" s="31"/>
      <c r="G68" s="31"/>
      <c r="H68" s="31"/>
      <c r="I68" s="31"/>
      <c r="J68" s="248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8"/>
      <c r="Y68" s="240"/>
    </row>
    <row r="69" spans="1:244" s="120" customFormat="1" ht="31.15" customHeight="1">
      <c r="A69" s="31"/>
      <c r="B69" s="241" t="s">
        <v>451</v>
      </c>
      <c r="C69" s="246"/>
      <c r="D69" s="247"/>
      <c r="E69" s="31"/>
      <c r="F69" s="31"/>
      <c r="G69" s="31"/>
      <c r="H69" s="31"/>
      <c r="I69" s="31"/>
      <c r="J69" s="248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8"/>
      <c r="Y69" s="240"/>
    </row>
    <row r="70" spans="1:244" s="120" customFormat="1" ht="31.15" customHeight="1">
      <c r="A70" s="249"/>
      <c r="B70" s="250"/>
      <c r="C70" s="251"/>
      <c r="D70" s="251"/>
      <c r="E70" s="249"/>
      <c r="F70" s="249"/>
      <c r="G70" s="249"/>
      <c r="H70" s="249"/>
      <c r="I70" s="249"/>
      <c r="J70" s="119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8"/>
      <c r="Y70" s="240"/>
    </row>
    <row r="71" spans="1:244" s="120" customFormat="1" ht="31.15" customHeight="1">
      <c r="A71" s="249"/>
      <c r="B71" s="252" t="s">
        <v>453</v>
      </c>
      <c r="C71" s="253"/>
      <c r="D71" s="251"/>
      <c r="E71" s="249"/>
      <c r="F71" s="249"/>
      <c r="G71" s="249"/>
      <c r="H71" s="249"/>
      <c r="I71" s="249"/>
      <c r="J71" s="119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8"/>
      <c r="Y71" s="240"/>
    </row>
    <row r="72" spans="1:244" s="259" customFormat="1" ht="31.15" customHeight="1">
      <c r="A72" s="249"/>
      <c r="B72" s="254"/>
      <c r="C72" s="254"/>
      <c r="D72" s="254"/>
      <c r="E72" s="249"/>
      <c r="F72" s="249"/>
      <c r="G72" s="249"/>
      <c r="H72" s="249"/>
      <c r="I72" s="249"/>
      <c r="J72" s="255"/>
      <c r="K72" s="256"/>
      <c r="L72" s="256"/>
      <c r="M72" s="256"/>
      <c r="N72" s="256"/>
      <c r="O72" s="237"/>
      <c r="P72" s="256"/>
      <c r="Q72" s="256"/>
      <c r="R72" s="256"/>
      <c r="S72" s="256"/>
      <c r="T72" s="256"/>
      <c r="U72" s="256"/>
      <c r="V72" s="256"/>
      <c r="W72" s="256"/>
      <c r="X72" s="257"/>
      <c r="Y72" s="258"/>
    </row>
    <row r="73" spans="1:244" ht="31.15" customHeight="1">
      <c r="A73" s="260"/>
      <c r="B73" s="252" t="s">
        <v>576</v>
      </c>
      <c r="C73" s="250"/>
      <c r="D73" s="251"/>
      <c r="E73" s="260"/>
      <c r="F73" s="260"/>
      <c r="G73" s="260"/>
      <c r="H73" s="260"/>
      <c r="I73" s="260"/>
      <c r="J73" s="151"/>
      <c r="O73" s="153"/>
    </row>
    <row r="74" spans="1:244" ht="15.75">
      <c r="A74" s="260"/>
      <c r="B74" s="260"/>
      <c r="C74" s="260"/>
      <c r="D74" s="260"/>
      <c r="E74" s="260"/>
      <c r="F74" s="260"/>
      <c r="G74" s="260"/>
      <c r="H74" s="260"/>
      <c r="I74" s="260"/>
      <c r="J74" s="151"/>
      <c r="O74" s="153"/>
    </row>
    <row r="75" spans="1:244" ht="15.75">
      <c r="O75" s="153"/>
    </row>
    <row r="76" spans="1:244" ht="15.75">
      <c r="O76" s="153"/>
    </row>
    <row r="77" spans="1:244" ht="92.25" customHeight="1">
      <c r="B77" s="44" t="s">
        <v>577</v>
      </c>
      <c r="C77" s="64">
        <v>8.24</v>
      </c>
      <c r="D77" s="64" t="s">
        <v>394</v>
      </c>
    </row>
  </sheetData>
  <mergeCells count="6">
    <mergeCell ref="I4:I5"/>
    <mergeCell ref="A4:A5"/>
    <mergeCell ref="B4:B5"/>
    <mergeCell ref="C4:C5"/>
    <mergeCell ref="D4:D5"/>
    <mergeCell ref="E4:H4"/>
  </mergeCells>
  <pageMargins left="0.51181102362204722" right="0.11811023622047245" top="0.35433070866141736" bottom="0.35433070866141736" header="0.31496062992125984" footer="0.31496062992125984"/>
  <pageSetup paperSize="9" scale="85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F51"/>
  <sheetViews>
    <sheetView view="pageBreakPreview" topLeftCell="B1" zoomScale="60" zoomScaleNormal="55" workbookViewId="0">
      <pane xSplit="2" ySplit="4" topLeftCell="E5" activePane="bottomRight" state="frozen"/>
      <selection activeCell="AD5" sqref="AD5:AD78"/>
      <selection pane="topRight" activeCell="AD5" sqref="AD5:AD78"/>
      <selection pane="bottomLeft" activeCell="AD5" sqref="AD5:AD78"/>
      <selection pane="bottomRight" activeCell="AD5" sqref="AD5:AD78"/>
    </sheetView>
  </sheetViews>
  <sheetFormatPr defaultColWidth="11.28515625" defaultRowHeight="18.75" outlineLevelCol="1"/>
  <cols>
    <col min="1" max="1" width="26.42578125" style="247" hidden="1" customWidth="1"/>
    <col min="2" max="2" width="25.28515625" style="365" customWidth="1"/>
    <col min="3" max="3" width="93.7109375" style="262" customWidth="1"/>
    <col min="4" max="4" width="12.28515625" style="247" customWidth="1"/>
    <col min="5" max="5" width="11.28515625" style="247" customWidth="1"/>
    <col min="6" max="6" width="16.28515625" style="247" customWidth="1" outlineLevel="1"/>
    <col min="7" max="7" width="17.85546875" style="247" customWidth="1"/>
    <col min="8" max="8" width="17.140625" style="246" customWidth="1"/>
    <col min="9" max="9" width="81.42578125" style="27" customWidth="1"/>
    <col min="10" max="10" width="17.28515625" style="262" customWidth="1"/>
    <col min="11" max="22" width="11.28515625" style="27" customWidth="1"/>
    <col min="23" max="23" width="13.140625" style="27" customWidth="1"/>
    <col min="24" max="24" width="13.7109375" style="27" customWidth="1"/>
    <col min="25" max="25" width="11.28515625" style="27" customWidth="1"/>
    <col min="26" max="26" width="11.7109375" style="27" bestFit="1" customWidth="1"/>
    <col min="27" max="28" width="11.42578125" style="27" bestFit="1" customWidth="1"/>
    <col min="29" max="29" width="11.7109375" style="27" bestFit="1" customWidth="1"/>
    <col min="30" max="37" width="12.85546875" style="27" bestFit="1" customWidth="1"/>
    <col min="38" max="38" width="15.5703125" style="27" customWidth="1"/>
    <col min="39" max="41" width="11.28515625" style="27" customWidth="1"/>
    <col min="42" max="42" width="11.28515625" style="363" customWidth="1"/>
    <col min="43" max="16384" width="11.28515625" style="363"/>
  </cols>
  <sheetData>
    <row r="1" spans="1:41" s="27" customFormat="1" ht="22.5">
      <c r="B1" s="1033" t="s">
        <v>578</v>
      </c>
      <c r="C1" s="1033"/>
      <c r="D1" s="1033"/>
      <c r="E1" s="1033"/>
      <c r="F1" s="1033"/>
      <c r="G1" s="1033"/>
      <c r="H1" s="1033"/>
      <c r="I1" s="261" t="s">
        <v>579</v>
      </c>
      <c r="J1" s="262"/>
    </row>
    <row r="2" spans="1:41" s="27" customFormat="1" ht="37.15" customHeight="1">
      <c r="A2" s="263"/>
      <c r="B2" s="264"/>
      <c r="C2" s="265"/>
      <c r="D2" s="264"/>
      <c r="E2" s="1034" t="s">
        <v>422</v>
      </c>
      <c r="F2" s="1034"/>
      <c r="G2" s="1034"/>
      <c r="H2" s="264"/>
      <c r="J2" s="262"/>
      <c r="K2" s="266">
        <v>6</v>
      </c>
      <c r="L2" s="266" t="s">
        <v>414</v>
      </c>
    </row>
    <row r="3" spans="1:41" s="269" customFormat="1" ht="37.9" customHeight="1">
      <c r="A3" s="1035" t="s">
        <v>423</v>
      </c>
      <c r="B3" s="1036" t="s">
        <v>420</v>
      </c>
      <c r="C3" s="1035" t="s">
        <v>580</v>
      </c>
      <c r="D3" s="1035" t="s">
        <v>581</v>
      </c>
      <c r="E3" s="1035" t="s">
        <v>5</v>
      </c>
      <c r="F3" s="1035" t="s">
        <v>582</v>
      </c>
      <c r="G3" s="1035" t="s">
        <v>583</v>
      </c>
      <c r="H3" s="1037" t="s">
        <v>584</v>
      </c>
      <c r="I3" s="1022" t="s">
        <v>585</v>
      </c>
      <c r="J3" s="262"/>
      <c r="K3" s="267"/>
      <c r="L3" s="268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</row>
    <row r="4" spans="1:41" s="269" customFormat="1" ht="19.149999999999999" customHeight="1">
      <c r="A4" s="1035"/>
      <c r="B4" s="1036"/>
      <c r="C4" s="1035"/>
      <c r="D4" s="1035"/>
      <c r="E4" s="1035"/>
      <c r="F4" s="1035"/>
      <c r="G4" s="1035"/>
      <c r="H4" s="1037"/>
      <c r="I4" s="1022"/>
      <c r="J4" s="262"/>
      <c r="K4" s="270" t="s">
        <v>586</v>
      </c>
      <c r="L4" s="270" t="s">
        <v>388</v>
      </c>
      <c r="M4" s="270" t="s">
        <v>389</v>
      </c>
      <c r="N4" s="270" t="s">
        <v>390</v>
      </c>
      <c r="O4" s="270" t="s">
        <v>391</v>
      </c>
      <c r="P4" s="270" t="s">
        <v>392</v>
      </c>
      <c r="Q4" s="270" t="s">
        <v>393</v>
      </c>
      <c r="R4" s="270" t="s">
        <v>394</v>
      </c>
      <c r="S4" s="270" t="s">
        <v>395</v>
      </c>
      <c r="T4" s="270" t="s">
        <v>396</v>
      </c>
      <c r="U4" s="270" t="s">
        <v>397</v>
      </c>
      <c r="V4" s="270" t="s">
        <v>398</v>
      </c>
      <c r="W4" s="271" t="s">
        <v>417</v>
      </c>
      <c r="X4" s="262" t="s">
        <v>587</v>
      </c>
      <c r="Y4" s="247"/>
      <c r="Z4" s="270" t="s">
        <v>586</v>
      </c>
      <c r="AA4" s="270" t="s">
        <v>388</v>
      </c>
      <c r="AB4" s="270" t="s">
        <v>389</v>
      </c>
      <c r="AC4" s="270" t="s">
        <v>390</v>
      </c>
      <c r="AD4" s="270" t="s">
        <v>391</v>
      </c>
      <c r="AE4" s="270" t="s">
        <v>392</v>
      </c>
      <c r="AF4" s="270" t="s">
        <v>393</v>
      </c>
      <c r="AG4" s="270" t="s">
        <v>394</v>
      </c>
      <c r="AH4" s="270" t="s">
        <v>395</v>
      </c>
      <c r="AI4" s="270" t="s">
        <v>396</v>
      </c>
      <c r="AJ4" s="270" t="s">
        <v>397</v>
      </c>
      <c r="AK4" s="270" t="s">
        <v>398</v>
      </c>
      <c r="AL4" s="271" t="s">
        <v>417</v>
      </c>
      <c r="AM4" s="262" t="s">
        <v>587</v>
      </c>
      <c r="AN4" s="247"/>
      <c r="AO4" s="247"/>
    </row>
    <row r="5" spans="1:41" s="269" customFormat="1" ht="19.149999999999999" customHeight="1">
      <c r="A5" s="272"/>
      <c r="B5" s="273" t="s">
        <v>588</v>
      </c>
      <c r="C5" s="274" t="s">
        <v>589</v>
      </c>
      <c r="D5" s="275" t="s">
        <v>590</v>
      </c>
      <c r="E5" s="275">
        <v>2</v>
      </c>
      <c r="F5" s="276">
        <v>200000</v>
      </c>
      <c r="G5" s="276">
        <f t="shared" ref="G5:G24" si="0">F5*$K$2</f>
        <v>1200000</v>
      </c>
      <c r="H5" s="277">
        <f t="shared" ref="H5:H24" si="1">E5*G5/1000</f>
        <v>2400</v>
      </c>
      <c r="I5" s="278" t="s">
        <v>591</v>
      </c>
      <c r="J5" s="262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1">
        <f t="shared" ref="W5:W31" si="2">SUM(K5:V5)</f>
        <v>0</v>
      </c>
      <c r="X5" s="279">
        <f t="shared" ref="X5:X31" si="3">W5-H5</f>
        <v>-2400</v>
      </c>
      <c r="Y5" s="247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1"/>
      <c r="AM5" s="262"/>
      <c r="AN5" s="247"/>
      <c r="AO5" s="247"/>
    </row>
    <row r="6" spans="1:41" s="269" customFormat="1" ht="19.149999999999999" customHeight="1">
      <c r="A6" s="272"/>
      <c r="B6" s="273" t="s">
        <v>588</v>
      </c>
      <c r="C6" s="280" t="s">
        <v>592</v>
      </c>
      <c r="D6" s="281" t="s">
        <v>590</v>
      </c>
      <c r="E6" s="282">
        <v>1</v>
      </c>
      <c r="F6" s="276">
        <v>1450000</v>
      </c>
      <c r="G6" s="276">
        <f t="shared" si="0"/>
        <v>8700000</v>
      </c>
      <c r="H6" s="277">
        <f t="shared" si="1"/>
        <v>8700</v>
      </c>
      <c r="I6" s="278" t="s">
        <v>591</v>
      </c>
      <c r="J6" s="262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>
        <f t="shared" si="2"/>
        <v>0</v>
      </c>
      <c r="X6" s="279">
        <f t="shared" si="3"/>
        <v>-8700</v>
      </c>
      <c r="Y6" s="247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1"/>
      <c r="AM6" s="262"/>
      <c r="AN6" s="247"/>
      <c r="AO6" s="247"/>
    </row>
    <row r="7" spans="1:41" s="269" customFormat="1" ht="47.25" customHeight="1">
      <c r="A7" s="272"/>
      <c r="B7" s="273" t="s">
        <v>588</v>
      </c>
      <c r="C7" s="280" t="s">
        <v>593</v>
      </c>
      <c r="D7" s="283" t="s">
        <v>590</v>
      </c>
      <c r="E7" s="283">
        <v>1</v>
      </c>
      <c r="F7" s="276">
        <v>6200000</v>
      </c>
      <c r="G7" s="276">
        <f t="shared" si="0"/>
        <v>37200000</v>
      </c>
      <c r="H7" s="277">
        <f t="shared" si="1"/>
        <v>37200</v>
      </c>
      <c r="I7" s="278" t="s">
        <v>591</v>
      </c>
      <c r="J7" s="262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1">
        <f t="shared" si="2"/>
        <v>0</v>
      </c>
      <c r="X7" s="279">
        <f t="shared" si="3"/>
        <v>-37200</v>
      </c>
      <c r="Y7" s="247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1"/>
      <c r="AM7" s="262"/>
      <c r="AN7" s="247"/>
      <c r="AO7" s="247"/>
    </row>
    <row r="8" spans="1:41" s="269" customFormat="1" ht="19.149999999999999" customHeight="1">
      <c r="A8" s="272"/>
      <c r="B8" s="273" t="s">
        <v>588</v>
      </c>
      <c r="C8" s="280" t="s">
        <v>594</v>
      </c>
      <c r="D8" s="283" t="s">
        <v>590</v>
      </c>
      <c r="E8" s="283">
        <v>1</v>
      </c>
      <c r="F8" s="276">
        <v>468000</v>
      </c>
      <c r="G8" s="276">
        <f t="shared" si="0"/>
        <v>2808000</v>
      </c>
      <c r="H8" s="277">
        <f t="shared" si="1"/>
        <v>2808</v>
      </c>
      <c r="I8" s="278" t="s">
        <v>591</v>
      </c>
      <c r="J8" s="262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1">
        <f t="shared" si="2"/>
        <v>0</v>
      </c>
      <c r="X8" s="279">
        <f t="shared" si="3"/>
        <v>-2808</v>
      </c>
      <c r="Y8" s="247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1"/>
      <c r="AM8" s="262"/>
      <c r="AN8" s="247"/>
      <c r="AO8" s="247"/>
    </row>
    <row r="9" spans="1:41" s="269" customFormat="1" ht="19.149999999999999" customHeight="1">
      <c r="A9" s="272"/>
      <c r="B9" s="273" t="s">
        <v>588</v>
      </c>
      <c r="C9" s="280" t="s">
        <v>595</v>
      </c>
      <c r="D9" s="283" t="s">
        <v>590</v>
      </c>
      <c r="E9" s="283">
        <v>1</v>
      </c>
      <c r="F9" s="276">
        <v>680000</v>
      </c>
      <c r="G9" s="276">
        <f t="shared" si="0"/>
        <v>4080000</v>
      </c>
      <c r="H9" s="277">
        <f t="shared" si="1"/>
        <v>4080</v>
      </c>
      <c r="I9" s="278" t="s">
        <v>591</v>
      </c>
      <c r="J9" s="262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>
        <f t="shared" si="2"/>
        <v>0</v>
      </c>
      <c r="X9" s="279">
        <f t="shared" si="3"/>
        <v>-4080</v>
      </c>
      <c r="Y9" s="247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1"/>
      <c r="AM9" s="262"/>
      <c r="AN9" s="247"/>
      <c r="AO9" s="247"/>
    </row>
    <row r="10" spans="1:41" s="269" customFormat="1" ht="19.149999999999999" customHeight="1">
      <c r="A10" s="272"/>
      <c r="B10" s="273" t="s">
        <v>588</v>
      </c>
      <c r="C10" s="280" t="s">
        <v>596</v>
      </c>
      <c r="D10" s="283" t="s">
        <v>590</v>
      </c>
      <c r="E10" s="283">
        <v>1</v>
      </c>
      <c r="F10" s="276">
        <v>850000</v>
      </c>
      <c r="G10" s="276">
        <f t="shared" si="0"/>
        <v>5100000</v>
      </c>
      <c r="H10" s="277">
        <f t="shared" si="1"/>
        <v>5100</v>
      </c>
      <c r="I10" s="278" t="s">
        <v>591</v>
      </c>
      <c r="J10" s="262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1">
        <f t="shared" si="2"/>
        <v>0</v>
      </c>
      <c r="X10" s="279">
        <f t="shared" si="3"/>
        <v>-5100</v>
      </c>
      <c r="Y10" s="247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1"/>
      <c r="AM10" s="262"/>
      <c r="AN10" s="247"/>
      <c r="AO10" s="247"/>
    </row>
    <row r="11" spans="1:41" s="269" customFormat="1" ht="19.149999999999999" customHeight="1">
      <c r="A11" s="272"/>
      <c r="B11" s="273" t="s">
        <v>588</v>
      </c>
      <c r="C11" s="280" t="s">
        <v>597</v>
      </c>
      <c r="D11" s="283" t="s">
        <v>590</v>
      </c>
      <c r="E11" s="283">
        <v>2</v>
      </c>
      <c r="F11" s="276">
        <v>195000</v>
      </c>
      <c r="G11" s="276">
        <f t="shared" si="0"/>
        <v>1170000</v>
      </c>
      <c r="H11" s="277">
        <f t="shared" si="1"/>
        <v>2340</v>
      </c>
      <c r="I11" s="278" t="s">
        <v>591</v>
      </c>
      <c r="J11" s="262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1">
        <f t="shared" si="2"/>
        <v>0</v>
      </c>
      <c r="X11" s="279">
        <f t="shared" si="3"/>
        <v>-2340</v>
      </c>
      <c r="Y11" s="247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1"/>
      <c r="AM11" s="262"/>
      <c r="AN11" s="247"/>
      <c r="AO11" s="247"/>
    </row>
    <row r="12" spans="1:41" s="269" customFormat="1" ht="19.149999999999999" customHeight="1">
      <c r="A12" s="272"/>
      <c r="B12" s="273" t="s">
        <v>588</v>
      </c>
      <c r="C12" s="280" t="s">
        <v>598</v>
      </c>
      <c r="D12" s="283" t="s">
        <v>590</v>
      </c>
      <c r="E12" s="283">
        <v>1</v>
      </c>
      <c r="F12" s="276">
        <v>480000</v>
      </c>
      <c r="G12" s="276">
        <f t="shared" si="0"/>
        <v>2880000</v>
      </c>
      <c r="H12" s="277">
        <f t="shared" si="1"/>
        <v>2880</v>
      </c>
      <c r="I12" s="278" t="s">
        <v>591</v>
      </c>
      <c r="J12" s="262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1">
        <f t="shared" si="2"/>
        <v>0</v>
      </c>
      <c r="X12" s="279">
        <f t="shared" si="3"/>
        <v>-2880</v>
      </c>
      <c r="Y12" s="247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1"/>
      <c r="AM12" s="262"/>
      <c r="AN12" s="247"/>
      <c r="AO12" s="247"/>
    </row>
    <row r="13" spans="1:41" s="269" customFormat="1" ht="19.149999999999999" customHeight="1">
      <c r="A13" s="272"/>
      <c r="B13" s="273" t="s">
        <v>588</v>
      </c>
      <c r="C13" s="280" t="s">
        <v>599</v>
      </c>
      <c r="D13" s="283" t="s">
        <v>590</v>
      </c>
      <c r="E13" s="283">
        <v>1</v>
      </c>
      <c r="F13" s="276">
        <v>188000</v>
      </c>
      <c r="G13" s="276">
        <f t="shared" si="0"/>
        <v>1128000</v>
      </c>
      <c r="H13" s="277">
        <f t="shared" si="1"/>
        <v>1128</v>
      </c>
      <c r="I13" s="278" t="s">
        <v>591</v>
      </c>
      <c r="J13" s="262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1">
        <f t="shared" si="2"/>
        <v>0</v>
      </c>
      <c r="X13" s="279">
        <f t="shared" si="3"/>
        <v>-1128</v>
      </c>
      <c r="Y13" s="247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1"/>
      <c r="AM13" s="262"/>
      <c r="AN13" s="247"/>
      <c r="AO13" s="247"/>
    </row>
    <row r="14" spans="1:41" s="269" customFormat="1" ht="19.149999999999999" customHeight="1">
      <c r="A14" s="272"/>
      <c r="B14" s="273" t="s">
        <v>600</v>
      </c>
      <c r="C14" s="274" t="s">
        <v>601</v>
      </c>
      <c r="D14" s="281" t="s">
        <v>590</v>
      </c>
      <c r="E14" s="275">
        <v>1</v>
      </c>
      <c r="F14" s="276">
        <v>150000</v>
      </c>
      <c r="G14" s="276">
        <f t="shared" si="0"/>
        <v>900000</v>
      </c>
      <c r="H14" s="277">
        <f t="shared" si="1"/>
        <v>900</v>
      </c>
      <c r="I14" s="278" t="s">
        <v>591</v>
      </c>
      <c r="J14" s="262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>
        <f t="shared" si="2"/>
        <v>0</v>
      </c>
      <c r="X14" s="279">
        <f t="shared" si="3"/>
        <v>-900</v>
      </c>
      <c r="Y14" s="247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1"/>
      <c r="AM14" s="262"/>
      <c r="AN14" s="247"/>
      <c r="AO14" s="247"/>
    </row>
    <row r="15" spans="1:41" s="269" customFormat="1" ht="19.149999999999999" customHeight="1">
      <c r="A15" s="272"/>
      <c r="B15" s="273" t="s">
        <v>600</v>
      </c>
      <c r="C15" s="274" t="s">
        <v>602</v>
      </c>
      <c r="D15" s="275" t="s">
        <v>590</v>
      </c>
      <c r="E15" s="276">
        <v>1</v>
      </c>
      <c r="F15" s="276">
        <v>180000</v>
      </c>
      <c r="G15" s="276">
        <f t="shared" si="0"/>
        <v>1080000</v>
      </c>
      <c r="H15" s="277">
        <f t="shared" si="1"/>
        <v>1080</v>
      </c>
      <c r="I15" s="278" t="s">
        <v>591</v>
      </c>
      <c r="J15" s="262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71">
        <f t="shared" si="2"/>
        <v>0</v>
      </c>
      <c r="X15" s="279">
        <f t="shared" si="3"/>
        <v>-1080</v>
      </c>
      <c r="Y15" s="247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1"/>
      <c r="AM15" s="262"/>
      <c r="AN15" s="247"/>
      <c r="AO15" s="247"/>
    </row>
    <row r="16" spans="1:41" s="269" customFormat="1" ht="19.149999999999999" customHeight="1">
      <c r="A16" s="272"/>
      <c r="B16" s="273" t="s">
        <v>465</v>
      </c>
      <c r="C16" s="285" t="s">
        <v>603</v>
      </c>
      <c r="D16" s="286" t="s">
        <v>590</v>
      </c>
      <c r="E16" s="287">
        <v>1</v>
      </c>
      <c r="F16" s="288">
        <v>130000</v>
      </c>
      <c r="G16" s="276">
        <f t="shared" si="0"/>
        <v>780000</v>
      </c>
      <c r="H16" s="277">
        <f t="shared" si="1"/>
        <v>780</v>
      </c>
      <c r="I16" s="289" t="s">
        <v>604</v>
      </c>
      <c r="J16" s="262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71">
        <f t="shared" si="2"/>
        <v>0</v>
      </c>
      <c r="X16" s="279">
        <f t="shared" si="3"/>
        <v>-780</v>
      </c>
      <c r="Y16" s="247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1"/>
      <c r="AM16" s="262"/>
      <c r="AN16" s="247"/>
      <c r="AO16" s="247"/>
    </row>
    <row r="17" spans="1:41" s="269" customFormat="1" ht="37.5">
      <c r="A17" s="272"/>
      <c r="B17" s="273" t="s">
        <v>465</v>
      </c>
      <c r="C17" s="285" t="s">
        <v>605</v>
      </c>
      <c r="D17" s="286" t="s">
        <v>590</v>
      </c>
      <c r="E17" s="290">
        <v>1</v>
      </c>
      <c r="F17" s="291">
        <f>19144.5*64</f>
        <v>1225248</v>
      </c>
      <c r="G17" s="276">
        <f t="shared" si="0"/>
        <v>7351488</v>
      </c>
      <c r="H17" s="277">
        <f t="shared" si="1"/>
        <v>7351.4880000000003</v>
      </c>
      <c r="I17" s="292" t="s">
        <v>606</v>
      </c>
      <c r="J17" s="262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71">
        <f t="shared" si="2"/>
        <v>0</v>
      </c>
      <c r="X17" s="279">
        <f t="shared" si="3"/>
        <v>-7351.4880000000003</v>
      </c>
      <c r="Y17" s="247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1"/>
      <c r="AM17" s="262"/>
      <c r="AN17" s="247"/>
      <c r="AO17" s="247"/>
    </row>
    <row r="18" spans="1:41" s="308" customFormat="1" ht="37.5">
      <c r="A18" s="293"/>
      <c r="B18" s="294" t="s">
        <v>465</v>
      </c>
      <c r="C18" s="285" t="s">
        <v>607</v>
      </c>
      <c r="D18" s="295" t="s">
        <v>491</v>
      </c>
      <c r="E18" s="296">
        <v>1</v>
      </c>
      <c r="F18" s="297">
        <v>10000000</v>
      </c>
      <c r="G18" s="276">
        <f t="shared" si="0"/>
        <v>60000000</v>
      </c>
      <c r="H18" s="298">
        <f t="shared" si="1"/>
        <v>60000</v>
      </c>
      <c r="I18" s="299" t="s">
        <v>608</v>
      </c>
      <c r="J18" s="300"/>
      <c r="K18" s="301"/>
      <c r="L18" s="301"/>
      <c r="M18" s="301"/>
      <c r="N18" s="301"/>
      <c r="O18" s="302"/>
      <c r="P18" s="301"/>
      <c r="Q18" s="301"/>
      <c r="R18" s="301"/>
      <c r="S18" s="301"/>
      <c r="T18" s="301"/>
      <c r="U18" s="301"/>
      <c r="V18" s="301"/>
      <c r="W18" s="271"/>
      <c r="X18" s="279"/>
      <c r="Y18" s="303"/>
      <c r="Z18" s="304"/>
      <c r="AA18" s="304"/>
      <c r="AB18" s="304"/>
      <c r="AC18" s="304"/>
      <c r="AD18" s="305"/>
      <c r="AE18" s="304"/>
      <c r="AF18" s="304"/>
      <c r="AG18" s="304"/>
      <c r="AH18" s="304"/>
      <c r="AI18" s="304"/>
      <c r="AJ18" s="304"/>
      <c r="AK18" s="304"/>
      <c r="AL18" s="306"/>
      <c r="AM18" s="307"/>
      <c r="AN18" s="303"/>
      <c r="AO18" s="303"/>
    </row>
    <row r="19" spans="1:41" s="269" customFormat="1" ht="19.149999999999999" customHeight="1">
      <c r="A19" s="272"/>
      <c r="B19" s="273" t="s">
        <v>465</v>
      </c>
      <c r="C19" s="309" t="s">
        <v>609</v>
      </c>
      <c r="D19" s="270" t="s">
        <v>590</v>
      </c>
      <c r="E19" s="310">
        <v>1</v>
      </c>
      <c r="F19" s="291">
        <v>375000</v>
      </c>
      <c r="G19" s="276">
        <f t="shared" si="0"/>
        <v>2250000</v>
      </c>
      <c r="H19" s="277">
        <f t="shared" si="1"/>
        <v>2250</v>
      </c>
      <c r="I19" s="292" t="s">
        <v>610</v>
      </c>
      <c r="J19" s="262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71">
        <f t="shared" si="2"/>
        <v>0</v>
      </c>
      <c r="X19" s="279">
        <f t="shared" si="3"/>
        <v>-2250</v>
      </c>
      <c r="Y19" s="247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1"/>
      <c r="AM19" s="262"/>
      <c r="AN19" s="247"/>
      <c r="AO19" s="247"/>
    </row>
    <row r="20" spans="1:41" s="269" customFormat="1" ht="32.450000000000003" customHeight="1">
      <c r="A20" s="272"/>
      <c r="B20" s="273" t="s">
        <v>465</v>
      </c>
      <c r="C20" s="309" t="s">
        <v>611</v>
      </c>
      <c r="D20" s="270" t="s">
        <v>590</v>
      </c>
      <c r="E20" s="291">
        <v>1</v>
      </c>
      <c r="F20" s="291">
        <v>240000</v>
      </c>
      <c r="G20" s="276">
        <f t="shared" si="0"/>
        <v>1440000</v>
      </c>
      <c r="H20" s="277">
        <f t="shared" si="1"/>
        <v>1440</v>
      </c>
      <c r="I20" s="292" t="s">
        <v>610</v>
      </c>
      <c r="J20" s="262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71">
        <f t="shared" si="2"/>
        <v>0</v>
      </c>
      <c r="X20" s="279">
        <f t="shared" si="3"/>
        <v>-1440</v>
      </c>
      <c r="Y20" s="247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1"/>
      <c r="AM20" s="262"/>
      <c r="AN20" s="247"/>
      <c r="AO20" s="247"/>
    </row>
    <row r="21" spans="1:41" s="269" customFormat="1" ht="19.149999999999999" customHeight="1">
      <c r="A21" s="272"/>
      <c r="B21" s="273" t="s">
        <v>465</v>
      </c>
      <c r="C21" s="309" t="s">
        <v>612</v>
      </c>
      <c r="D21" s="311" t="s">
        <v>590</v>
      </c>
      <c r="E21" s="291">
        <v>1</v>
      </c>
      <c r="F21" s="291">
        <v>1500000</v>
      </c>
      <c r="G21" s="276">
        <f t="shared" si="0"/>
        <v>9000000</v>
      </c>
      <c r="H21" s="277">
        <f t="shared" si="1"/>
        <v>9000</v>
      </c>
      <c r="I21" s="292" t="s">
        <v>610</v>
      </c>
      <c r="J21" s="262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71">
        <f t="shared" si="2"/>
        <v>0</v>
      </c>
      <c r="X21" s="279">
        <f t="shared" si="3"/>
        <v>-9000</v>
      </c>
      <c r="Y21" s="247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1"/>
      <c r="AM21" s="262"/>
      <c r="AN21" s="247"/>
      <c r="AO21" s="247"/>
    </row>
    <row r="22" spans="1:41" s="269" customFormat="1" ht="19.149999999999999" customHeight="1">
      <c r="A22" s="272"/>
      <c r="B22" s="273" t="s">
        <v>465</v>
      </c>
      <c r="C22" s="309" t="s">
        <v>613</v>
      </c>
      <c r="D22" s="311" t="s">
        <v>590</v>
      </c>
      <c r="E22" s="291">
        <v>1</v>
      </c>
      <c r="F22" s="291">
        <v>850000</v>
      </c>
      <c r="G22" s="276">
        <f t="shared" si="0"/>
        <v>5100000</v>
      </c>
      <c r="H22" s="277">
        <f t="shared" si="1"/>
        <v>5100</v>
      </c>
      <c r="I22" s="292" t="s">
        <v>614</v>
      </c>
      <c r="J22" s="262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71">
        <f t="shared" si="2"/>
        <v>0</v>
      </c>
      <c r="X22" s="279">
        <f t="shared" si="3"/>
        <v>-5100</v>
      </c>
      <c r="Y22" s="247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1"/>
      <c r="AM22" s="262"/>
      <c r="AN22" s="247"/>
      <c r="AO22" s="247"/>
    </row>
    <row r="23" spans="1:41" s="269" customFormat="1" ht="37.5">
      <c r="A23" s="272"/>
      <c r="B23" s="273" t="s">
        <v>465</v>
      </c>
      <c r="C23" s="312" t="s">
        <v>615</v>
      </c>
      <c r="D23" s="313" t="s">
        <v>590</v>
      </c>
      <c r="E23" s="314">
        <v>1</v>
      </c>
      <c r="F23" s="315">
        <v>650000</v>
      </c>
      <c r="G23" s="276">
        <f t="shared" si="0"/>
        <v>3900000</v>
      </c>
      <c r="H23" s="277">
        <f t="shared" si="1"/>
        <v>3900</v>
      </c>
      <c r="I23" s="292" t="s">
        <v>610</v>
      </c>
      <c r="J23" s="262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71">
        <f t="shared" si="2"/>
        <v>0</v>
      </c>
      <c r="X23" s="279">
        <f t="shared" si="3"/>
        <v>-3900</v>
      </c>
      <c r="Y23" s="247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1"/>
      <c r="AM23" s="262"/>
      <c r="AN23" s="247"/>
      <c r="AO23" s="247"/>
    </row>
    <row r="24" spans="1:41" s="327" customFormat="1">
      <c r="A24" s="316"/>
      <c r="B24" s="317" t="s">
        <v>616</v>
      </c>
      <c r="C24" s="309" t="s">
        <v>617</v>
      </c>
      <c r="D24" s="270" t="s">
        <v>590</v>
      </c>
      <c r="E24" s="310">
        <v>1</v>
      </c>
      <c r="F24" s="318">
        <v>150000</v>
      </c>
      <c r="G24" s="276">
        <f t="shared" si="0"/>
        <v>900000</v>
      </c>
      <c r="H24" s="277">
        <f t="shared" si="1"/>
        <v>900</v>
      </c>
      <c r="I24" s="319" t="s">
        <v>618</v>
      </c>
      <c r="J24" s="320"/>
      <c r="K24" s="321"/>
      <c r="L24" s="321"/>
      <c r="M24" s="321"/>
      <c r="N24" s="321"/>
      <c r="O24" s="321"/>
      <c r="P24" s="322"/>
      <c r="Q24" s="321"/>
      <c r="R24" s="321"/>
      <c r="S24" s="321"/>
      <c r="T24" s="321"/>
      <c r="U24" s="321"/>
      <c r="V24" s="321"/>
      <c r="W24" s="271">
        <f t="shared" si="2"/>
        <v>0</v>
      </c>
      <c r="X24" s="279">
        <f t="shared" si="3"/>
        <v>-900</v>
      </c>
      <c r="Y24" s="323"/>
      <c r="Z24" s="324">
        <f t="shared" ref="Z24:AK33" si="4">K24*$K$3</f>
        <v>0</v>
      </c>
      <c r="AA24" s="324">
        <f t="shared" si="4"/>
        <v>0</v>
      </c>
      <c r="AB24" s="324">
        <f t="shared" si="4"/>
        <v>0</v>
      </c>
      <c r="AC24" s="324">
        <f t="shared" si="4"/>
        <v>0</v>
      </c>
      <c r="AD24" s="324">
        <f t="shared" si="4"/>
        <v>0</v>
      </c>
      <c r="AE24" s="325">
        <f t="shared" si="4"/>
        <v>0</v>
      </c>
      <c r="AF24" s="324">
        <f t="shared" si="4"/>
        <v>0</v>
      </c>
      <c r="AG24" s="324">
        <f t="shared" si="4"/>
        <v>0</v>
      </c>
      <c r="AH24" s="324">
        <f t="shared" si="4"/>
        <v>0</v>
      </c>
      <c r="AI24" s="324">
        <f t="shared" si="4"/>
        <v>0</v>
      </c>
      <c r="AJ24" s="324">
        <f t="shared" si="4"/>
        <v>0</v>
      </c>
      <c r="AK24" s="324">
        <f t="shared" si="4"/>
        <v>0</v>
      </c>
      <c r="AL24" s="325">
        <f>SUM(Z24:AK24)</f>
        <v>0</v>
      </c>
      <c r="AM24" s="326" t="e">
        <f>AL24-#REF!</f>
        <v>#REF!</v>
      </c>
      <c r="AN24" s="323"/>
      <c r="AO24" s="323"/>
    </row>
    <row r="25" spans="1:41" s="339" customFormat="1" ht="25.9" customHeight="1">
      <c r="A25" s="328"/>
      <c r="B25" s="319"/>
      <c r="C25" s="329" t="s">
        <v>619</v>
      </c>
      <c r="D25" s="330"/>
      <c r="E25" s="331">
        <f>SUM(E5:E24)</f>
        <v>22</v>
      </c>
      <c r="F25" s="332"/>
      <c r="G25" s="333"/>
      <c r="H25" s="334">
        <f>SUM(H5:H24)</f>
        <v>159337.48800000001</v>
      </c>
      <c r="I25" s="335" t="s">
        <v>620</v>
      </c>
      <c r="J25" s="262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71">
        <f t="shared" si="2"/>
        <v>0</v>
      </c>
      <c r="X25" s="279">
        <f t="shared" si="3"/>
        <v>-159337.48800000001</v>
      </c>
      <c r="Y25" s="336"/>
      <c r="Z25" s="337">
        <f t="shared" si="4"/>
        <v>0</v>
      </c>
      <c r="AA25" s="337">
        <f t="shared" si="4"/>
        <v>0</v>
      </c>
      <c r="AB25" s="337">
        <f t="shared" si="4"/>
        <v>0</v>
      </c>
      <c r="AC25" s="337">
        <f t="shared" si="4"/>
        <v>0</v>
      </c>
      <c r="AD25" s="337">
        <f t="shared" si="4"/>
        <v>0</v>
      </c>
      <c r="AE25" s="337">
        <f t="shared" si="4"/>
        <v>0</v>
      </c>
      <c r="AF25" s="337">
        <f t="shared" si="4"/>
        <v>0</v>
      </c>
      <c r="AG25" s="337">
        <f t="shared" si="4"/>
        <v>0</v>
      </c>
      <c r="AH25" s="337">
        <f t="shared" si="4"/>
        <v>0</v>
      </c>
      <c r="AI25" s="337">
        <f t="shared" si="4"/>
        <v>0</v>
      </c>
      <c r="AJ25" s="337">
        <f>U25*$K$3+0.002</f>
        <v>2E-3</v>
      </c>
      <c r="AK25" s="337">
        <f t="shared" si="4"/>
        <v>0</v>
      </c>
      <c r="AL25" s="337">
        <f t="shared" ref="AL25:AL31" si="5">SUM(Z25:AK25)</f>
        <v>2E-3</v>
      </c>
      <c r="AM25" s="338" t="e">
        <f>AL25-#REF!</f>
        <v>#REF!</v>
      </c>
      <c r="AN25" s="336"/>
      <c r="AO25" s="336"/>
    </row>
    <row r="26" spans="1:41" s="339" customFormat="1" ht="36" customHeight="1">
      <c r="A26" s="328"/>
      <c r="B26" s="312"/>
      <c r="C26" s="340" t="s">
        <v>621</v>
      </c>
      <c r="D26" s="330"/>
      <c r="E26" s="334"/>
      <c r="F26" s="341"/>
      <c r="G26" s="333"/>
      <c r="H26" s="334"/>
      <c r="I26" s="342"/>
      <c r="J26" s="262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271">
        <f t="shared" si="2"/>
        <v>0</v>
      </c>
      <c r="X26" s="279">
        <f t="shared" si="3"/>
        <v>0</v>
      </c>
      <c r="Y26" s="336"/>
      <c r="Z26" s="344">
        <f t="shared" si="4"/>
        <v>0</v>
      </c>
      <c r="AA26" s="344">
        <f t="shared" si="4"/>
        <v>0</v>
      </c>
      <c r="AB26" s="344">
        <f t="shared" si="4"/>
        <v>0</v>
      </c>
      <c r="AC26" s="344">
        <f t="shared" si="4"/>
        <v>0</v>
      </c>
      <c r="AD26" s="344">
        <f t="shared" si="4"/>
        <v>0</v>
      </c>
      <c r="AE26" s="344">
        <f t="shared" si="4"/>
        <v>0</v>
      </c>
      <c r="AF26" s="344">
        <f t="shared" si="4"/>
        <v>0</v>
      </c>
      <c r="AG26" s="344">
        <f t="shared" si="4"/>
        <v>0</v>
      </c>
      <c r="AH26" s="344">
        <f t="shared" si="4"/>
        <v>0</v>
      </c>
      <c r="AI26" s="344">
        <f t="shared" si="4"/>
        <v>0</v>
      </c>
      <c r="AJ26" s="344">
        <f t="shared" si="4"/>
        <v>0</v>
      </c>
      <c r="AK26" s="344">
        <f t="shared" si="4"/>
        <v>0</v>
      </c>
      <c r="AL26" s="337">
        <f t="shared" si="5"/>
        <v>0</v>
      </c>
      <c r="AM26" s="338" t="e">
        <f>AL26-#REF!</f>
        <v>#REF!</v>
      </c>
      <c r="AN26" s="336"/>
      <c r="AO26" s="336"/>
    </row>
    <row r="27" spans="1:41" s="350" customFormat="1" ht="27" customHeight="1">
      <c r="A27" s="345"/>
      <c r="B27" s="319" t="s">
        <v>465</v>
      </c>
      <c r="C27" s="346" t="s">
        <v>622</v>
      </c>
      <c r="D27" s="330" t="s">
        <v>623</v>
      </c>
      <c r="E27" s="333">
        <v>1</v>
      </c>
      <c r="F27" s="315">
        <v>510000</v>
      </c>
      <c r="G27" s="315">
        <f>F27*$K$2</f>
        <v>3060000</v>
      </c>
      <c r="H27" s="347">
        <f>E27*G27/1000</f>
        <v>3060</v>
      </c>
      <c r="I27" s="319" t="s">
        <v>624</v>
      </c>
      <c r="J27" s="320"/>
      <c r="K27" s="348"/>
      <c r="L27" s="348"/>
      <c r="M27" s="348"/>
      <c r="N27" s="348"/>
      <c r="O27" s="348"/>
      <c r="P27" s="348"/>
      <c r="Q27" s="348"/>
      <c r="R27" s="348"/>
      <c r="S27" s="349"/>
      <c r="T27" s="349"/>
      <c r="U27" s="349"/>
      <c r="V27" s="348"/>
      <c r="W27" s="271">
        <f t="shared" si="2"/>
        <v>0</v>
      </c>
      <c r="X27" s="279">
        <f t="shared" si="3"/>
        <v>-3060</v>
      </c>
      <c r="Z27" s="324">
        <f t="shared" si="4"/>
        <v>0</v>
      </c>
      <c r="AA27" s="324">
        <f t="shared" si="4"/>
        <v>0</v>
      </c>
      <c r="AB27" s="324">
        <f t="shared" si="4"/>
        <v>0</v>
      </c>
      <c r="AC27" s="324">
        <f t="shared" si="4"/>
        <v>0</v>
      </c>
      <c r="AD27" s="324">
        <f t="shared" si="4"/>
        <v>0</v>
      </c>
      <c r="AE27" s="324">
        <f t="shared" si="4"/>
        <v>0</v>
      </c>
      <c r="AF27" s="324">
        <f t="shared" si="4"/>
        <v>0</v>
      </c>
      <c r="AG27" s="324">
        <f t="shared" si="4"/>
        <v>0</v>
      </c>
      <c r="AH27" s="325">
        <f t="shared" si="4"/>
        <v>0</v>
      </c>
      <c r="AI27" s="325">
        <f t="shared" si="4"/>
        <v>0</v>
      </c>
      <c r="AJ27" s="325">
        <f t="shared" si="4"/>
        <v>0</v>
      </c>
      <c r="AK27" s="324">
        <f t="shared" si="4"/>
        <v>0</v>
      </c>
      <c r="AL27" s="325">
        <f t="shared" si="5"/>
        <v>0</v>
      </c>
      <c r="AM27" s="326" t="e">
        <f>AL27-#REF!</f>
        <v>#REF!</v>
      </c>
    </row>
    <row r="28" spans="1:41" s="350" customFormat="1" ht="25.5" customHeight="1">
      <c r="A28" s="345"/>
      <c r="B28" s="319" t="s">
        <v>465</v>
      </c>
      <c r="C28" s="346" t="s">
        <v>625</v>
      </c>
      <c r="D28" s="330" t="s">
        <v>623</v>
      </c>
      <c r="E28" s="333">
        <v>1</v>
      </c>
      <c r="F28" s="315">
        <v>2050578</v>
      </c>
      <c r="G28" s="315">
        <f>F28*$K$2</f>
        <v>12303468</v>
      </c>
      <c r="H28" s="347">
        <f>E28*G28/1000</f>
        <v>12303.468000000001</v>
      </c>
      <c r="I28" s="319" t="s">
        <v>624</v>
      </c>
      <c r="J28" s="320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271">
        <f t="shared" si="2"/>
        <v>0</v>
      </c>
      <c r="X28" s="279">
        <f t="shared" si="3"/>
        <v>-12303.468000000001</v>
      </c>
      <c r="Z28" s="324">
        <f t="shared" si="4"/>
        <v>0</v>
      </c>
      <c r="AA28" s="324">
        <f t="shared" si="4"/>
        <v>0</v>
      </c>
      <c r="AB28" s="324">
        <f t="shared" si="4"/>
        <v>0</v>
      </c>
      <c r="AC28" s="324">
        <f t="shared" si="4"/>
        <v>0</v>
      </c>
      <c r="AD28" s="325">
        <f t="shared" si="4"/>
        <v>0</v>
      </c>
      <c r="AE28" s="325">
        <f>P28*$K$3+0.002</f>
        <v>2E-3</v>
      </c>
      <c r="AF28" s="324">
        <f t="shared" si="4"/>
        <v>0</v>
      </c>
      <c r="AG28" s="324">
        <f t="shared" si="4"/>
        <v>0</v>
      </c>
      <c r="AH28" s="324">
        <f t="shared" si="4"/>
        <v>0</v>
      </c>
      <c r="AI28" s="324">
        <f t="shared" si="4"/>
        <v>0</v>
      </c>
      <c r="AJ28" s="324">
        <f t="shared" si="4"/>
        <v>0</v>
      </c>
      <c r="AK28" s="324">
        <f t="shared" si="4"/>
        <v>0</v>
      </c>
      <c r="AL28" s="325">
        <f t="shared" si="5"/>
        <v>2E-3</v>
      </c>
      <c r="AM28" s="326" t="e">
        <f>AL28-#REF!</f>
        <v>#REF!</v>
      </c>
    </row>
    <row r="29" spans="1:41" s="352" customFormat="1" ht="37.5">
      <c r="A29" s="345"/>
      <c r="B29" s="319" t="s">
        <v>465</v>
      </c>
      <c r="C29" s="309" t="s">
        <v>626</v>
      </c>
      <c r="D29" s="330" t="s">
        <v>627</v>
      </c>
      <c r="E29" s="333">
        <v>500</v>
      </c>
      <c r="F29" s="315">
        <v>16000</v>
      </c>
      <c r="G29" s="315">
        <f>F29*$K$2</f>
        <v>96000</v>
      </c>
      <c r="H29" s="347">
        <f>E29*G29/1000</f>
        <v>48000</v>
      </c>
      <c r="I29" s="319" t="s">
        <v>624</v>
      </c>
      <c r="J29" s="351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271">
        <f>SUM(K29:V29)</f>
        <v>0</v>
      </c>
      <c r="X29" s="279">
        <f>W29-H29</f>
        <v>-48000</v>
      </c>
      <c r="Y29" s="350"/>
      <c r="Z29" s="324">
        <f>K29*$K$3</f>
        <v>0</v>
      </c>
      <c r="AA29" s="324">
        <f>L29*$K$3</f>
        <v>0</v>
      </c>
      <c r="AB29" s="324">
        <f>M29*$K$3</f>
        <v>0</v>
      </c>
      <c r="AC29" s="324">
        <f>N29*$K$3</f>
        <v>0</v>
      </c>
      <c r="AD29" s="324">
        <f>O29*$K$3</f>
        <v>0</v>
      </c>
      <c r="AE29" s="325">
        <f>P29*$K$3+0.001</f>
        <v>1E-3</v>
      </c>
      <c r="AF29" s="324">
        <f t="shared" si="4"/>
        <v>0</v>
      </c>
      <c r="AG29" s="325">
        <f t="shared" si="4"/>
        <v>0</v>
      </c>
      <c r="AH29" s="324">
        <f t="shared" si="4"/>
        <v>0</v>
      </c>
      <c r="AI29" s="324">
        <f t="shared" si="4"/>
        <v>0</v>
      </c>
      <c r="AJ29" s="324">
        <f>U29*$K$3</f>
        <v>0</v>
      </c>
      <c r="AK29" s="324">
        <f>V29*$K$3</f>
        <v>0</v>
      </c>
      <c r="AL29" s="325">
        <f>SUM(Z29:AK29)</f>
        <v>1E-3</v>
      </c>
      <c r="AM29" s="326" t="e">
        <f>AL29-#REF!</f>
        <v>#REF!</v>
      </c>
      <c r="AN29" s="350"/>
      <c r="AO29" s="350"/>
    </row>
    <row r="30" spans="1:41" s="352" customFormat="1" ht="37.5">
      <c r="A30" s="345"/>
      <c r="B30" s="319" t="s">
        <v>465</v>
      </c>
      <c r="C30" s="309" t="s">
        <v>628</v>
      </c>
      <c r="D30" s="330" t="s">
        <v>627</v>
      </c>
      <c r="E30" s="333">
        <v>300</v>
      </c>
      <c r="F30" s="315">
        <v>20000</v>
      </c>
      <c r="G30" s="315">
        <f>F30*$K$2</f>
        <v>120000</v>
      </c>
      <c r="H30" s="347">
        <f>E30*G30/1000</f>
        <v>36000</v>
      </c>
      <c r="I30" s="319" t="s">
        <v>624</v>
      </c>
      <c r="J30" s="351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271">
        <f t="shared" si="2"/>
        <v>0</v>
      </c>
      <c r="X30" s="279">
        <f t="shared" si="3"/>
        <v>-36000</v>
      </c>
      <c r="Y30" s="350"/>
      <c r="Z30" s="324">
        <f t="shared" si="4"/>
        <v>0</v>
      </c>
      <c r="AA30" s="324">
        <f t="shared" si="4"/>
        <v>0</v>
      </c>
      <c r="AB30" s="324">
        <f t="shared" si="4"/>
        <v>0</v>
      </c>
      <c r="AC30" s="324">
        <f t="shared" si="4"/>
        <v>0</v>
      </c>
      <c r="AD30" s="324">
        <f t="shared" si="4"/>
        <v>0</v>
      </c>
      <c r="AE30" s="325">
        <f>P30*$K$3+0.001</f>
        <v>1E-3</v>
      </c>
      <c r="AF30" s="324">
        <f t="shared" si="4"/>
        <v>0</v>
      </c>
      <c r="AG30" s="325">
        <f t="shared" si="4"/>
        <v>0</v>
      </c>
      <c r="AH30" s="324">
        <f t="shared" si="4"/>
        <v>0</v>
      </c>
      <c r="AI30" s="324">
        <f t="shared" si="4"/>
        <v>0</v>
      </c>
      <c r="AJ30" s="324">
        <f t="shared" si="4"/>
        <v>0</v>
      </c>
      <c r="AK30" s="324">
        <f t="shared" si="4"/>
        <v>0</v>
      </c>
      <c r="AL30" s="325">
        <f t="shared" si="5"/>
        <v>1E-3</v>
      </c>
      <c r="AM30" s="326" t="e">
        <f>AL30-#REF!</f>
        <v>#REF!</v>
      </c>
      <c r="AN30" s="350"/>
      <c r="AO30" s="350"/>
    </row>
    <row r="31" spans="1:41" s="327" customFormat="1" ht="37.5">
      <c r="A31" s="345"/>
      <c r="B31" s="319" t="s">
        <v>465</v>
      </c>
      <c r="C31" s="312" t="s">
        <v>629</v>
      </c>
      <c r="D31" s="330" t="s">
        <v>590</v>
      </c>
      <c r="E31" s="314">
        <v>36</v>
      </c>
      <c r="F31" s="315">
        <v>761388.88800000004</v>
      </c>
      <c r="G31" s="315">
        <f>F31*$K$2</f>
        <v>4568333.3279999997</v>
      </c>
      <c r="H31" s="347">
        <f>E31*G31/1000</f>
        <v>164459.99980799999</v>
      </c>
      <c r="I31" s="319" t="s">
        <v>624</v>
      </c>
      <c r="J31" s="320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271">
        <f t="shared" si="2"/>
        <v>0</v>
      </c>
      <c r="X31" s="279">
        <f t="shared" si="3"/>
        <v>-164459.99980799999</v>
      </c>
      <c r="Y31" s="323"/>
      <c r="Z31" s="324">
        <f t="shared" si="4"/>
        <v>0</v>
      </c>
      <c r="AA31" s="324">
        <f t="shared" si="4"/>
        <v>0</v>
      </c>
      <c r="AB31" s="324">
        <f t="shared" si="4"/>
        <v>0</v>
      </c>
      <c r="AC31" s="324">
        <f t="shared" si="4"/>
        <v>0</v>
      </c>
      <c r="AD31" s="324">
        <f t="shared" si="4"/>
        <v>0</v>
      </c>
      <c r="AE31" s="324">
        <f>P31*$K$3</f>
        <v>0</v>
      </c>
      <c r="AF31" s="324">
        <f t="shared" si="4"/>
        <v>0</v>
      </c>
      <c r="AG31" s="324">
        <f t="shared" si="4"/>
        <v>0</v>
      </c>
      <c r="AH31" s="325">
        <f t="shared" si="4"/>
        <v>0</v>
      </c>
      <c r="AI31" s="325">
        <f t="shared" si="4"/>
        <v>0</v>
      </c>
      <c r="AJ31" s="325">
        <f t="shared" si="4"/>
        <v>0</v>
      </c>
      <c r="AK31" s="325">
        <f>V31*$K$3-0.001</f>
        <v>-1E-3</v>
      </c>
      <c r="AL31" s="325">
        <f t="shared" si="5"/>
        <v>-1E-3</v>
      </c>
      <c r="AM31" s="326" t="e">
        <f>AL31-#REF!</f>
        <v>#REF!</v>
      </c>
      <c r="AN31" s="323"/>
      <c r="AO31" s="323"/>
    </row>
    <row r="32" spans="1:41" s="27" customFormat="1" ht="30" customHeight="1">
      <c r="A32" s="353"/>
      <c r="B32" s="354"/>
      <c r="C32" s="329" t="s">
        <v>630</v>
      </c>
      <c r="D32" s="355"/>
      <c r="E32" s="356">
        <f>SUM(E27:E31)</f>
        <v>838</v>
      </c>
      <c r="F32" s="357"/>
      <c r="G32" s="314"/>
      <c r="H32" s="356">
        <f>SUM(H27:H31)</f>
        <v>263823.46780799999</v>
      </c>
      <c r="I32" s="358"/>
      <c r="J32" s="359" t="s">
        <v>631</v>
      </c>
      <c r="K32" s="271">
        <f t="shared" ref="K32:W32" si="6">SUM(K26:K31)</f>
        <v>0</v>
      </c>
      <c r="L32" s="271">
        <f t="shared" si="6"/>
        <v>0</v>
      </c>
      <c r="M32" s="271">
        <f t="shared" si="6"/>
        <v>0</v>
      </c>
      <c r="N32" s="271">
        <f t="shared" si="6"/>
        <v>0</v>
      </c>
      <c r="O32" s="271">
        <f t="shared" si="6"/>
        <v>0</v>
      </c>
      <c r="P32" s="271">
        <f t="shared" si="6"/>
        <v>0</v>
      </c>
      <c r="Q32" s="271">
        <f t="shared" si="6"/>
        <v>0</v>
      </c>
      <c r="R32" s="271">
        <f t="shared" si="6"/>
        <v>0</v>
      </c>
      <c r="S32" s="271">
        <f t="shared" si="6"/>
        <v>0</v>
      </c>
      <c r="T32" s="271">
        <f t="shared" si="6"/>
        <v>0</v>
      </c>
      <c r="U32" s="271">
        <f t="shared" si="6"/>
        <v>0</v>
      </c>
      <c r="V32" s="271">
        <f t="shared" si="6"/>
        <v>0</v>
      </c>
      <c r="W32" s="271">
        <f t="shared" si="6"/>
        <v>0</v>
      </c>
      <c r="X32" s="338"/>
      <c r="Z32" s="337">
        <f>SUM(Z26:Z31)</f>
        <v>0</v>
      </c>
      <c r="AA32" s="344">
        <f t="shared" si="4"/>
        <v>0</v>
      </c>
      <c r="AB32" s="344">
        <f t="shared" si="4"/>
        <v>0</v>
      </c>
      <c r="AC32" s="344">
        <f t="shared" si="4"/>
        <v>0</v>
      </c>
      <c r="AD32" s="344">
        <f t="shared" si="4"/>
        <v>0</v>
      </c>
      <c r="AE32" s="344">
        <f>P32*$K$3</f>
        <v>0</v>
      </c>
      <c r="AF32" s="344">
        <f t="shared" si="4"/>
        <v>0</v>
      </c>
      <c r="AG32" s="344">
        <f t="shared" si="4"/>
        <v>0</v>
      </c>
      <c r="AH32" s="344">
        <f t="shared" si="4"/>
        <v>0</v>
      </c>
      <c r="AI32" s="344">
        <f t="shared" si="4"/>
        <v>0</v>
      </c>
      <c r="AJ32" s="344">
        <f t="shared" si="4"/>
        <v>0</v>
      </c>
      <c r="AK32" s="344">
        <f>V32*$K$3</f>
        <v>0</v>
      </c>
      <c r="AL32" s="271">
        <f>SUM(AL26:AL31)</f>
        <v>3.0000000000000001E-3</v>
      </c>
      <c r="AM32" s="338" t="e">
        <f>AL32-#REF!</f>
        <v>#REF!</v>
      </c>
    </row>
    <row r="33" spans="1:240" ht="24" customHeight="1">
      <c r="A33" s="328"/>
      <c r="B33" s="330"/>
      <c r="C33" s="340" t="s">
        <v>632</v>
      </c>
      <c r="D33" s="313"/>
      <c r="E33" s="358">
        <f>E32+E25</f>
        <v>860</v>
      </c>
      <c r="F33" s="357"/>
      <c r="G33" s="314"/>
      <c r="H33" s="358">
        <f>H32+H25</f>
        <v>423160.955808</v>
      </c>
      <c r="I33" s="360"/>
      <c r="J33" s="359" t="s">
        <v>401</v>
      </c>
      <c r="K33" s="361">
        <f t="shared" ref="K33:W33" si="7">K32+K25</f>
        <v>0</v>
      </c>
      <c r="L33" s="361">
        <f t="shared" si="7"/>
        <v>0</v>
      </c>
      <c r="M33" s="361">
        <f t="shared" si="7"/>
        <v>0</v>
      </c>
      <c r="N33" s="361">
        <f t="shared" si="7"/>
        <v>0</v>
      </c>
      <c r="O33" s="361">
        <f t="shared" si="7"/>
        <v>0</v>
      </c>
      <c r="P33" s="361">
        <f t="shared" si="7"/>
        <v>0</v>
      </c>
      <c r="Q33" s="361">
        <f t="shared" si="7"/>
        <v>0</v>
      </c>
      <c r="R33" s="361">
        <f t="shared" si="7"/>
        <v>0</v>
      </c>
      <c r="S33" s="361">
        <f t="shared" si="7"/>
        <v>0</v>
      </c>
      <c r="T33" s="361">
        <f t="shared" si="7"/>
        <v>0</v>
      </c>
      <c r="U33" s="361">
        <f t="shared" si="7"/>
        <v>0</v>
      </c>
      <c r="V33" s="361">
        <f t="shared" si="7"/>
        <v>0</v>
      </c>
      <c r="W33" s="361">
        <f t="shared" si="7"/>
        <v>0</v>
      </c>
      <c r="X33" s="338"/>
      <c r="Z33" s="362">
        <f>Z32+Z25</f>
        <v>0</v>
      </c>
      <c r="AA33" s="344">
        <f t="shared" si="4"/>
        <v>0</v>
      </c>
      <c r="AB33" s="344">
        <f t="shared" si="4"/>
        <v>0</v>
      </c>
      <c r="AC33" s="344">
        <f t="shared" si="4"/>
        <v>0</v>
      </c>
      <c r="AD33" s="344">
        <f t="shared" si="4"/>
        <v>0</v>
      </c>
      <c r="AE33" s="344">
        <f>P33*$K$3</f>
        <v>0</v>
      </c>
      <c r="AF33" s="344">
        <f t="shared" si="4"/>
        <v>0</v>
      </c>
      <c r="AG33" s="344">
        <f t="shared" si="4"/>
        <v>0</v>
      </c>
      <c r="AH33" s="344">
        <f t="shared" si="4"/>
        <v>0</v>
      </c>
      <c r="AI33" s="344">
        <f t="shared" si="4"/>
        <v>0</v>
      </c>
      <c r="AJ33" s="344">
        <f t="shared" si="4"/>
        <v>0</v>
      </c>
      <c r="AK33" s="344">
        <f>V33*$K$3</f>
        <v>0</v>
      </c>
      <c r="AL33" s="270">
        <f>AL32+AL25</f>
        <v>5.0000000000000001E-3</v>
      </c>
      <c r="AM33" s="338" t="e">
        <f>AL33-#REF!</f>
        <v>#REF!</v>
      </c>
    </row>
    <row r="34" spans="1:240" ht="26.45" customHeight="1">
      <c r="A34" s="328"/>
      <c r="B34" s="330"/>
      <c r="C34" s="340" t="s">
        <v>633</v>
      </c>
      <c r="D34" s="313"/>
      <c r="E34" s="358">
        <f>E32</f>
        <v>838</v>
      </c>
      <c r="F34" s="357"/>
      <c r="G34" s="314"/>
      <c r="H34" s="358">
        <f>H32</f>
        <v>263823.46780799999</v>
      </c>
      <c r="I34" s="364"/>
    </row>
    <row r="35" spans="1:240" s="27" customFormat="1">
      <c r="A35" s="247"/>
      <c r="B35" s="365"/>
      <c r="C35" s="262"/>
      <c r="D35" s="247"/>
      <c r="E35" s="247"/>
      <c r="F35" s="366"/>
      <c r="G35" s="247"/>
      <c r="H35" s="366"/>
      <c r="J35" s="262" t="s">
        <v>634</v>
      </c>
      <c r="K35" s="27">
        <v>276346.70032624569</v>
      </c>
      <c r="L35" s="367">
        <f>K35-H34</f>
        <v>12523.232518245699</v>
      </c>
    </row>
    <row r="36" spans="1:240" s="27" customFormat="1">
      <c r="A36" s="247"/>
      <c r="B36" s="365"/>
      <c r="C36" s="262"/>
      <c r="D36" s="247"/>
      <c r="E36" s="247"/>
      <c r="F36" s="247"/>
      <c r="G36" s="247"/>
      <c r="H36" s="368"/>
      <c r="J36" s="262"/>
    </row>
    <row r="37" spans="1:240" s="27" customFormat="1" ht="52.9" customHeight="1">
      <c r="A37" s="247"/>
      <c r="B37" s="369" t="s">
        <v>445</v>
      </c>
      <c r="C37" s="370"/>
      <c r="D37" s="371"/>
      <c r="G37" s="246"/>
      <c r="H37" s="369" t="s">
        <v>446</v>
      </c>
      <c r="J37" s="262"/>
    </row>
    <row r="38" spans="1:240" s="27" customFormat="1" ht="26.25">
      <c r="A38" s="247"/>
      <c r="B38" s="369"/>
      <c r="C38" s="370"/>
      <c r="D38" s="371"/>
      <c r="G38" s="246"/>
      <c r="H38" s="369"/>
      <c r="J38" s="262"/>
    </row>
    <row r="39" spans="1:240" s="27" customFormat="1" ht="42.6" customHeight="1">
      <c r="B39" s="369" t="s">
        <v>447</v>
      </c>
      <c r="C39" s="247"/>
      <c r="D39" s="372"/>
      <c r="F39" s="373"/>
      <c r="H39" s="369" t="s">
        <v>448</v>
      </c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</row>
    <row r="40" spans="1:240" s="27" customFormat="1" ht="16.149999999999999" customHeight="1">
      <c r="B40" s="138"/>
      <c r="C40" s="138"/>
      <c r="D40" s="59"/>
      <c r="E40" s="59"/>
      <c r="F40" s="130"/>
      <c r="G40" s="144"/>
      <c r="H40" s="144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</row>
    <row r="41" spans="1:240" s="27" customFormat="1" ht="21" customHeight="1">
      <c r="A41" s="247"/>
      <c r="B41" s="369" t="s">
        <v>635</v>
      </c>
      <c r="C41" s="247"/>
      <c r="D41" s="372"/>
      <c r="F41" s="373"/>
      <c r="H41" s="369" t="s">
        <v>450</v>
      </c>
      <c r="J41" s="262"/>
    </row>
    <row r="42" spans="1:240" s="27" customFormat="1" ht="21" customHeight="1">
      <c r="A42" s="247"/>
      <c r="B42" s="374"/>
      <c r="C42" s="247"/>
      <c r="D42" s="372"/>
      <c r="F42" s="373"/>
      <c r="G42" s="374"/>
      <c r="H42" s="375"/>
      <c r="J42" s="262"/>
    </row>
    <row r="43" spans="1:240" s="27" customFormat="1" ht="27.6" customHeight="1">
      <c r="A43" s="247"/>
      <c r="B43" s="369" t="s">
        <v>449</v>
      </c>
      <c r="C43" s="369"/>
      <c r="D43" s="371"/>
      <c r="G43" s="246"/>
      <c r="H43" s="369" t="s">
        <v>485</v>
      </c>
      <c r="J43" s="262"/>
    </row>
    <row r="44" spans="1:240" s="27" customFormat="1" ht="21" customHeight="1">
      <c r="A44" s="247"/>
      <c r="B44" s="376"/>
      <c r="C44" s="377"/>
      <c r="D44" s="371"/>
      <c r="G44" s="246"/>
      <c r="H44" s="369"/>
      <c r="J44" s="262"/>
    </row>
    <row r="45" spans="1:240" s="27" customFormat="1" ht="40.9" customHeight="1">
      <c r="A45" s="247"/>
      <c r="B45" s="369" t="s">
        <v>451</v>
      </c>
      <c r="C45" s="377"/>
      <c r="D45" s="371"/>
      <c r="G45" s="246"/>
      <c r="H45" s="369" t="s">
        <v>452</v>
      </c>
      <c r="J45" s="262"/>
    </row>
    <row r="46" spans="1:240" s="27" customFormat="1" ht="26.25">
      <c r="A46" s="247"/>
      <c r="B46" s="378"/>
      <c r="C46" s="379"/>
      <c r="D46" s="371"/>
      <c r="G46" s="372"/>
      <c r="H46" s="380"/>
      <c r="J46" s="262"/>
    </row>
    <row r="47" spans="1:240" s="27" customFormat="1" ht="48" customHeight="1">
      <c r="A47" s="247"/>
      <c r="B47" s="369" t="s">
        <v>453</v>
      </c>
      <c r="C47" s="377"/>
      <c r="D47" s="371"/>
      <c r="G47" s="381"/>
      <c r="H47" s="382" t="s">
        <v>454</v>
      </c>
      <c r="J47" s="262"/>
    </row>
    <row r="49" spans="1:50" s="27" customFormat="1" ht="34.15" customHeight="1">
      <c r="A49" s="247"/>
      <c r="B49" s="369" t="s">
        <v>636</v>
      </c>
      <c r="C49" s="262"/>
      <c r="D49" s="247"/>
      <c r="E49" s="247"/>
      <c r="G49" s="247"/>
      <c r="H49" s="369" t="s">
        <v>637</v>
      </c>
      <c r="I49" s="247"/>
      <c r="K49" s="262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</row>
    <row r="50" spans="1:50" s="27" customFormat="1" ht="34.15" customHeight="1">
      <c r="A50" s="247"/>
      <c r="B50" s="369"/>
      <c r="C50" s="262"/>
      <c r="D50" s="247"/>
      <c r="E50" s="247"/>
      <c r="F50" s="369"/>
      <c r="G50" s="247"/>
      <c r="H50" s="247"/>
      <c r="I50" s="247"/>
      <c r="K50" s="262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</row>
    <row r="51" spans="1:50" ht="34.15" customHeight="1">
      <c r="B51" s="369" t="s">
        <v>576</v>
      </c>
      <c r="H51" s="382" t="s">
        <v>638</v>
      </c>
    </row>
  </sheetData>
  <mergeCells count="11">
    <mergeCell ref="I3:I4"/>
    <mergeCell ref="B1:H1"/>
    <mergeCell ref="E2:G2"/>
    <mergeCell ref="A3:A4"/>
    <mergeCell ref="B3:B4"/>
    <mergeCell ref="C3:C4"/>
    <mergeCell ref="D3:D4"/>
    <mergeCell ref="E3:E4"/>
    <mergeCell ref="F3:F4"/>
    <mergeCell ref="G3:G4"/>
    <mergeCell ref="H3:H4"/>
  </mergeCells>
  <pageMargins left="0.31496062992126012" right="0.31496062992126012" top="0.15748031496063003" bottom="0.35433070866141764" header="0.15748031496063003" footer="0.31496062992126012"/>
  <pageSetup paperSize="9" scale="38" fitToWidth="0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M113"/>
  <sheetViews>
    <sheetView view="pageBreakPreview" zoomScale="80" zoomScaleNormal="100" zoomScaleSheetLayoutView="80" workbookViewId="0">
      <pane xSplit="3" ySplit="4" topLeftCell="D59" activePane="bottomRight" state="frozen"/>
      <selection activeCell="AD5" sqref="AD5:AD78"/>
      <selection pane="topRight" activeCell="AD5" sqref="AD5:AD78"/>
      <selection pane="bottomLeft" activeCell="AD5" sqref="AD5:AD78"/>
      <selection pane="bottomRight" activeCell="AD5" sqref="AD5:AD78"/>
    </sheetView>
  </sheetViews>
  <sheetFormatPr defaultColWidth="11.85546875" defaultRowHeight="15"/>
  <cols>
    <col min="1" max="1" width="8" style="383" customWidth="1"/>
    <col min="2" max="2" width="28.140625" style="383" hidden="1" customWidth="1"/>
    <col min="3" max="3" width="79.5703125" style="384" customWidth="1"/>
    <col min="4" max="4" width="9.7109375" style="383" customWidth="1"/>
    <col min="5" max="5" width="19.5703125" style="384" customWidth="1"/>
    <col min="6" max="9" width="11.7109375" style="385" customWidth="1"/>
    <col min="10" max="10" width="13.85546875" style="46" customWidth="1"/>
    <col min="11" max="11" width="6.5703125" style="41" customWidth="1"/>
    <col min="12" max="12" width="11.28515625" style="386" bestFit="1" customWidth="1"/>
    <col min="13" max="13" width="7.7109375" style="386" customWidth="1"/>
    <col min="14" max="14" width="7.85546875" style="386" customWidth="1"/>
    <col min="15" max="15" width="8.140625" style="386" customWidth="1"/>
    <col min="16" max="16" width="7.28515625" style="386" customWidth="1"/>
    <col min="17" max="17" width="8.28515625" style="386" customWidth="1"/>
    <col min="18" max="18" width="7.28515625" style="386" customWidth="1"/>
    <col min="19" max="19" width="8.140625" style="386" customWidth="1"/>
    <col min="20" max="21" width="9.28515625" style="386" bestFit="1" customWidth="1"/>
    <col min="22" max="22" width="7.5703125" style="386" customWidth="1"/>
    <col min="23" max="23" width="9.28515625" style="386" bestFit="1" customWidth="1"/>
    <col min="24" max="24" width="10.28515625" style="386" bestFit="1" customWidth="1"/>
    <col min="25" max="25" width="9.140625" style="386" customWidth="1"/>
    <col min="26" max="26" width="11.7109375" style="386" customWidth="1"/>
    <col min="27" max="237" width="9.140625" style="386" customWidth="1"/>
    <col min="238" max="238" width="8" style="386" customWidth="1"/>
    <col min="239" max="239" width="11.85546875" style="386" hidden="1" customWidth="1"/>
    <col min="240" max="240" width="56.5703125" style="386" customWidth="1"/>
    <col min="241" max="241" width="16.140625" style="386" customWidth="1"/>
    <col min="242" max="242" width="20.28515625" style="386" customWidth="1"/>
    <col min="243" max="247" width="11.85546875" style="386" hidden="1" customWidth="1"/>
    <col min="248" max="248" width="11.85546875" style="386" customWidth="1"/>
    <col min="249" max="16384" width="11.85546875" style="386"/>
  </cols>
  <sheetData>
    <row r="1" spans="1:25" ht="18.75">
      <c r="C1" s="1038" t="s">
        <v>639</v>
      </c>
      <c r="D1" s="1038"/>
    </row>
    <row r="3" spans="1:25">
      <c r="J3" s="46" t="s">
        <v>640</v>
      </c>
    </row>
    <row r="4" spans="1:25" ht="39" customHeight="1">
      <c r="A4" s="387" t="s">
        <v>641</v>
      </c>
      <c r="B4" s="388"/>
      <c r="C4" s="387" t="s">
        <v>419</v>
      </c>
      <c r="D4" s="389" t="s">
        <v>421</v>
      </c>
      <c r="E4" s="390" t="s">
        <v>420</v>
      </c>
      <c r="F4" s="391" t="s">
        <v>642</v>
      </c>
      <c r="G4" s="391" t="s">
        <v>643</v>
      </c>
      <c r="H4" s="391" t="s">
        <v>644</v>
      </c>
      <c r="I4" s="391" t="s">
        <v>484</v>
      </c>
      <c r="J4" s="392" t="s">
        <v>10</v>
      </c>
      <c r="K4" s="393">
        <v>6</v>
      </c>
      <c r="L4" s="394" t="s">
        <v>387</v>
      </c>
      <c r="M4" s="394" t="s">
        <v>388</v>
      </c>
      <c r="N4" s="394" t="s">
        <v>389</v>
      </c>
      <c r="O4" s="394" t="s">
        <v>390</v>
      </c>
      <c r="P4" s="394" t="s">
        <v>391</v>
      </c>
      <c r="Q4" s="394" t="s">
        <v>392</v>
      </c>
      <c r="R4" s="394" t="s">
        <v>393</v>
      </c>
      <c r="S4" s="394" t="s">
        <v>394</v>
      </c>
      <c r="T4" s="394" t="s">
        <v>395</v>
      </c>
      <c r="U4" s="394" t="s">
        <v>396</v>
      </c>
      <c r="V4" s="394" t="s">
        <v>397</v>
      </c>
      <c r="W4" s="394" t="s">
        <v>398</v>
      </c>
      <c r="X4" s="394" t="s">
        <v>399</v>
      </c>
    </row>
    <row r="5" spans="1:25">
      <c r="A5" s="395">
        <v>1</v>
      </c>
      <c r="B5" s="388"/>
      <c r="C5" s="396" t="s">
        <v>645</v>
      </c>
      <c r="D5" s="388"/>
      <c r="E5" s="397"/>
      <c r="F5" s="398"/>
      <c r="G5" s="398"/>
      <c r="H5" s="398"/>
      <c r="I5" s="398">
        <f>I6+I7+I8+I9+I10+I11+I12+I13+I14</f>
        <v>6855.12</v>
      </c>
      <c r="J5" s="399"/>
      <c r="K5" s="400"/>
      <c r="L5" s="401">
        <f>L6+L7+L8+L9+L10+L11+L12+L13+L14</f>
        <v>497.01</v>
      </c>
      <c r="M5" s="401">
        <f t="shared" ref="M5:W5" si="0">M6+M7+M8+M9+M10+M11+M12+M13+M14</f>
        <v>566.01</v>
      </c>
      <c r="N5" s="401">
        <f t="shared" si="0"/>
        <v>635.01</v>
      </c>
      <c r="O5" s="401">
        <f t="shared" si="0"/>
        <v>506.01</v>
      </c>
      <c r="P5" s="401">
        <f t="shared" si="0"/>
        <v>506.01</v>
      </c>
      <c r="Q5" s="401">
        <f t="shared" si="0"/>
        <v>743.01</v>
      </c>
      <c r="R5" s="401">
        <f t="shared" si="0"/>
        <v>506.01</v>
      </c>
      <c r="S5" s="401">
        <f t="shared" si="0"/>
        <v>506.01</v>
      </c>
      <c r="T5" s="401">
        <f t="shared" si="0"/>
        <v>635.01</v>
      </c>
      <c r="U5" s="401">
        <f t="shared" si="0"/>
        <v>506.01</v>
      </c>
      <c r="V5" s="401">
        <f t="shared" si="0"/>
        <v>506.01</v>
      </c>
      <c r="W5" s="401">
        <f t="shared" si="0"/>
        <v>743.01</v>
      </c>
      <c r="X5" s="401">
        <f>SUM(L5:W5)</f>
        <v>6855.1200000000017</v>
      </c>
      <c r="Y5" s="402">
        <f>X5-I5</f>
        <v>0</v>
      </c>
    </row>
    <row r="6" spans="1:25">
      <c r="A6" s="388" t="s">
        <v>646</v>
      </c>
      <c r="B6" s="388" t="s">
        <v>647</v>
      </c>
      <c r="C6" s="403" t="s">
        <v>648</v>
      </c>
      <c r="D6" s="388" t="s">
        <v>491</v>
      </c>
      <c r="E6" s="397" t="s">
        <v>649</v>
      </c>
      <c r="F6" s="404">
        <v>4</v>
      </c>
      <c r="G6" s="404">
        <v>21500</v>
      </c>
      <c r="H6" s="404">
        <f>G6*$K$4</f>
        <v>129000</v>
      </c>
      <c r="I6" s="404">
        <f>F6*H6/1000</f>
        <v>516</v>
      </c>
      <c r="J6" s="399"/>
      <c r="K6" s="400"/>
      <c r="L6" s="405"/>
      <c r="M6" s="405"/>
      <c r="N6" s="405">
        <f>$I$6/4</f>
        <v>129</v>
      </c>
      <c r="O6" s="405"/>
      <c r="P6" s="405"/>
      <c r="Q6" s="405">
        <f>$I$6/4</f>
        <v>129</v>
      </c>
      <c r="R6" s="405"/>
      <c r="S6" s="405"/>
      <c r="T6" s="405">
        <f>$I$6/4</f>
        <v>129</v>
      </c>
      <c r="U6" s="405"/>
      <c r="V6" s="405"/>
      <c r="W6" s="405">
        <f>$I$6/4</f>
        <v>129</v>
      </c>
      <c r="X6" s="405">
        <f>SUM(L6:W6)</f>
        <v>516</v>
      </c>
      <c r="Y6" s="402">
        <f>I6-X6</f>
        <v>0</v>
      </c>
    </row>
    <row r="7" spans="1:25">
      <c r="A7" s="388" t="s">
        <v>650</v>
      </c>
      <c r="B7" s="388" t="s">
        <v>651</v>
      </c>
      <c r="C7" s="406" t="s">
        <v>652</v>
      </c>
      <c r="D7" s="388" t="s">
        <v>491</v>
      </c>
      <c r="E7" s="397" t="s">
        <v>649</v>
      </c>
      <c r="F7" s="404">
        <v>12</v>
      </c>
      <c r="G7" s="404">
        <v>1000</v>
      </c>
      <c r="H7" s="404">
        <f t="shared" ref="H7:H69" si="1">G7*$K$4</f>
        <v>6000</v>
      </c>
      <c r="I7" s="404">
        <f t="shared" ref="I7:I65" si="2">F7*H7/1000</f>
        <v>72</v>
      </c>
      <c r="J7" s="399"/>
      <c r="K7" s="400"/>
      <c r="L7" s="405">
        <f>$I$7/12</f>
        <v>6</v>
      </c>
      <c r="M7" s="405">
        <f t="shared" ref="M7:W7" si="3">$I$7/12</f>
        <v>6</v>
      </c>
      <c r="N7" s="405">
        <f t="shared" si="3"/>
        <v>6</v>
      </c>
      <c r="O7" s="405">
        <f t="shared" si="3"/>
        <v>6</v>
      </c>
      <c r="P7" s="405">
        <f t="shared" si="3"/>
        <v>6</v>
      </c>
      <c r="Q7" s="405">
        <f t="shared" si="3"/>
        <v>6</v>
      </c>
      <c r="R7" s="405">
        <f t="shared" si="3"/>
        <v>6</v>
      </c>
      <c r="S7" s="405">
        <f t="shared" si="3"/>
        <v>6</v>
      </c>
      <c r="T7" s="405">
        <f t="shared" si="3"/>
        <v>6</v>
      </c>
      <c r="U7" s="405">
        <f t="shared" si="3"/>
        <v>6</v>
      </c>
      <c r="V7" s="405">
        <f t="shared" si="3"/>
        <v>6</v>
      </c>
      <c r="W7" s="405">
        <f t="shared" si="3"/>
        <v>6</v>
      </c>
      <c r="X7" s="405">
        <f t="shared" ref="X7:X65" si="4">SUM(L7:W7)</f>
        <v>72</v>
      </c>
      <c r="Y7" s="402">
        <f t="shared" ref="Y7:Y69" si="5">I7-X7</f>
        <v>0</v>
      </c>
    </row>
    <row r="8" spans="1:25">
      <c r="A8" s="388" t="s">
        <v>653</v>
      </c>
      <c r="B8" s="388" t="s">
        <v>654</v>
      </c>
      <c r="C8" s="403" t="s">
        <v>655</v>
      </c>
      <c r="D8" s="388" t="s">
        <v>491</v>
      </c>
      <c r="E8" s="397" t="s">
        <v>649</v>
      </c>
      <c r="F8" s="404">
        <v>12</v>
      </c>
      <c r="G8" s="404">
        <v>50000</v>
      </c>
      <c r="H8" s="404">
        <f t="shared" si="1"/>
        <v>300000</v>
      </c>
      <c r="I8" s="404">
        <f t="shared" si="2"/>
        <v>3600</v>
      </c>
      <c r="J8" s="407"/>
      <c r="K8" s="400"/>
      <c r="L8" s="405">
        <f>$I$8/12</f>
        <v>300</v>
      </c>
      <c r="M8" s="405">
        <f t="shared" ref="M8:W8" si="6">$I$8/12</f>
        <v>300</v>
      </c>
      <c r="N8" s="405">
        <f t="shared" si="6"/>
        <v>300</v>
      </c>
      <c r="O8" s="405">
        <f t="shared" si="6"/>
        <v>300</v>
      </c>
      <c r="P8" s="405">
        <f t="shared" si="6"/>
        <v>300</v>
      </c>
      <c r="Q8" s="405">
        <f t="shared" si="6"/>
        <v>300</v>
      </c>
      <c r="R8" s="405">
        <f t="shared" si="6"/>
        <v>300</v>
      </c>
      <c r="S8" s="405">
        <f t="shared" si="6"/>
        <v>300</v>
      </c>
      <c r="T8" s="405">
        <f t="shared" si="6"/>
        <v>300</v>
      </c>
      <c r="U8" s="405">
        <f t="shared" si="6"/>
        <v>300</v>
      </c>
      <c r="V8" s="405">
        <f t="shared" si="6"/>
        <v>300</v>
      </c>
      <c r="W8" s="405">
        <f t="shared" si="6"/>
        <v>300</v>
      </c>
      <c r="X8" s="405">
        <f t="shared" si="4"/>
        <v>3600</v>
      </c>
      <c r="Y8" s="402">
        <f t="shared" si="5"/>
        <v>0</v>
      </c>
    </row>
    <row r="9" spans="1:25" ht="15.75" customHeight="1">
      <c r="A9" s="388" t="s">
        <v>656</v>
      </c>
      <c r="B9" s="388" t="s">
        <v>647</v>
      </c>
      <c r="C9" s="406" t="s">
        <v>657</v>
      </c>
      <c r="D9" s="388" t="s">
        <v>491</v>
      </c>
      <c r="E9" s="397" t="s">
        <v>649</v>
      </c>
      <c r="F9" s="404">
        <v>2</v>
      </c>
      <c r="G9" s="404">
        <v>18000</v>
      </c>
      <c r="H9" s="404">
        <f t="shared" si="1"/>
        <v>108000</v>
      </c>
      <c r="I9" s="404">
        <f t="shared" si="2"/>
        <v>216</v>
      </c>
      <c r="J9" s="399"/>
      <c r="K9" s="400"/>
      <c r="L9" s="405"/>
      <c r="M9" s="405"/>
      <c r="N9" s="405"/>
      <c r="O9" s="405"/>
      <c r="P9" s="405"/>
      <c r="Q9" s="405">
        <f>I9/2</f>
        <v>108</v>
      </c>
      <c r="R9" s="405"/>
      <c r="S9" s="405"/>
      <c r="T9" s="405"/>
      <c r="U9" s="405"/>
      <c r="V9" s="405"/>
      <c r="W9" s="405">
        <f>I9/2</f>
        <v>108</v>
      </c>
      <c r="X9" s="405">
        <f t="shared" si="4"/>
        <v>216</v>
      </c>
      <c r="Y9" s="402">
        <f t="shared" si="5"/>
        <v>0</v>
      </c>
    </row>
    <row r="10" spans="1:25" s="409" customFormat="1">
      <c r="A10" s="388" t="s">
        <v>658</v>
      </c>
      <c r="B10" s="388" t="s">
        <v>651</v>
      </c>
      <c r="C10" s="397" t="s">
        <v>659</v>
      </c>
      <c r="D10" s="388" t="s">
        <v>491</v>
      </c>
      <c r="E10" s="397" t="s">
        <v>660</v>
      </c>
      <c r="F10" s="404">
        <v>12</v>
      </c>
      <c r="G10" s="404">
        <v>10000</v>
      </c>
      <c r="H10" s="404">
        <f t="shared" si="1"/>
        <v>60000</v>
      </c>
      <c r="I10" s="404">
        <f t="shared" si="2"/>
        <v>720</v>
      </c>
      <c r="J10" s="408"/>
      <c r="K10" s="400"/>
      <c r="L10" s="405">
        <f>$I$10/12</f>
        <v>60</v>
      </c>
      <c r="M10" s="405">
        <f t="shared" ref="M10:W10" si="7">$I$10/12</f>
        <v>60</v>
      </c>
      <c r="N10" s="405">
        <f t="shared" si="7"/>
        <v>60</v>
      </c>
      <c r="O10" s="405">
        <f t="shared" si="7"/>
        <v>60</v>
      </c>
      <c r="P10" s="405">
        <f t="shared" si="7"/>
        <v>60</v>
      </c>
      <c r="Q10" s="405">
        <f t="shared" si="7"/>
        <v>60</v>
      </c>
      <c r="R10" s="405">
        <f t="shared" si="7"/>
        <v>60</v>
      </c>
      <c r="S10" s="405">
        <f t="shared" si="7"/>
        <v>60</v>
      </c>
      <c r="T10" s="405">
        <f t="shared" si="7"/>
        <v>60</v>
      </c>
      <c r="U10" s="405">
        <f t="shared" si="7"/>
        <v>60</v>
      </c>
      <c r="V10" s="405">
        <f t="shared" si="7"/>
        <v>60</v>
      </c>
      <c r="W10" s="405">
        <f t="shared" si="7"/>
        <v>60</v>
      </c>
      <c r="X10" s="405">
        <f t="shared" si="4"/>
        <v>720</v>
      </c>
      <c r="Y10" s="402">
        <f t="shared" si="5"/>
        <v>0</v>
      </c>
    </row>
    <row r="11" spans="1:25" s="409" customFormat="1">
      <c r="A11" s="388" t="s">
        <v>661</v>
      </c>
      <c r="B11" s="388" t="s">
        <v>654</v>
      </c>
      <c r="C11" s="410" t="s">
        <v>662</v>
      </c>
      <c r="D11" s="388" t="s">
        <v>491</v>
      </c>
      <c r="E11" s="397" t="s">
        <v>663</v>
      </c>
      <c r="F11" s="404">
        <v>12</v>
      </c>
      <c r="G11" s="404">
        <v>6000</v>
      </c>
      <c r="H11" s="404">
        <f t="shared" si="1"/>
        <v>36000</v>
      </c>
      <c r="I11" s="404">
        <f t="shared" si="2"/>
        <v>432</v>
      </c>
      <c r="J11" s="408"/>
      <c r="K11" s="400"/>
      <c r="L11" s="411">
        <f>I11/12</f>
        <v>36</v>
      </c>
      <c r="M11" s="411">
        <v>36</v>
      </c>
      <c r="N11" s="411">
        <v>36</v>
      </c>
      <c r="O11" s="411">
        <v>36</v>
      </c>
      <c r="P11" s="411">
        <v>36</v>
      </c>
      <c r="Q11" s="411">
        <v>36</v>
      </c>
      <c r="R11" s="405">
        <v>36</v>
      </c>
      <c r="S11" s="411">
        <v>36</v>
      </c>
      <c r="T11" s="411">
        <v>36</v>
      </c>
      <c r="U11" s="411">
        <v>36</v>
      </c>
      <c r="V11" s="411">
        <v>36</v>
      </c>
      <c r="W11" s="405">
        <v>36</v>
      </c>
      <c r="X11" s="405">
        <f t="shared" si="4"/>
        <v>432</v>
      </c>
      <c r="Y11" s="402">
        <f t="shared" si="5"/>
        <v>0</v>
      </c>
    </row>
    <row r="12" spans="1:25" s="409" customFormat="1">
      <c r="A12" s="388" t="s">
        <v>664</v>
      </c>
      <c r="B12" s="388" t="s">
        <v>654</v>
      </c>
      <c r="C12" s="410" t="s">
        <v>665</v>
      </c>
      <c r="D12" s="388" t="s">
        <v>491</v>
      </c>
      <c r="E12" s="397" t="s">
        <v>649</v>
      </c>
      <c r="F12" s="404">
        <v>12</v>
      </c>
      <c r="G12" s="404">
        <v>15835</v>
      </c>
      <c r="H12" s="404">
        <f t="shared" si="1"/>
        <v>95010</v>
      </c>
      <c r="I12" s="404">
        <f t="shared" si="2"/>
        <v>1140.1199999999999</v>
      </c>
      <c r="J12" s="408"/>
      <c r="K12" s="400"/>
      <c r="L12" s="405">
        <f>$I$12/12</f>
        <v>95.009999999999991</v>
      </c>
      <c r="M12" s="405">
        <f t="shared" ref="M12:W12" si="8">$I$12/12</f>
        <v>95.009999999999991</v>
      </c>
      <c r="N12" s="405">
        <f t="shared" si="8"/>
        <v>95.009999999999991</v>
      </c>
      <c r="O12" s="405">
        <f t="shared" si="8"/>
        <v>95.009999999999991</v>
      </c>
      <c r="P12" s="405">
        <f t="shared" si="8"/>
        <v>95.009999999999991</v>
      </c>
      <c r="Q12" s="405">
        <f t="shared" si="8"/>
        <v>95.009999999999991</v>
      </c>
      <c r="R12" s="405">
        <f t="shared" si="8"/>
        <v>95.009999999999991</v>
      </c>
      <c r="S12" s="405">
        <f t="shared" si="8"/>
        <v>95.009999999999991</v>
      </c>
      <c r="T12" s="405">
        <f t="shared" si="8"/>
        <v>95.009999999999991</v>
      </c>
      <c r="U12" s="405">
        <f t="shared" si="8"/>
        <v>95.009999999999991</v>
      </c>
      <c r="V12" s="405">
        <f t="shared" si="8"/>
        <v>95.009999999999991</v>
      </c>
      <c r="W12" s="405">
        <f t="shared" si="8"/>
        <v>95.009999999999991</v>
      </c>
      <c r="X12" s="405">
        <f t="shared" si="4"/>
        <v>1140.1199999999999</v>
      </c>
      <c r="Y12" s="402">
        <f t="shared" si="5"/>
        <v>0</v>
      </c>
    </row>
    <row r="13" spans="1:25" s="409" customFormat="1">
      <c r="A13" s="388" t="s">
        <v>666</v>
      </c>
      <c r="B13" s="388"/>
      <c r="C13" s="410" t="s">
        <v>667</v>
      </c>
      <c r="D13" s="388" t="s">
        <v>491</v>
      </c>
      <c r="E13" s="397" t="s">
        <v>668</v>
      </c>
      <c r="F13" s="404">
        <v>1</v>
      </c>
      <c r="G13" s="404">
        <v>10000</v>
      </c>
      <c r="H13" s="404">
        <f t="shared" si="1"/>
        <v>60000</v>
      </c>
      <c r="I13" s="404">
        <f>F13*H13/1000</f>
        <v>60</v>
      </c>
      <c r="J13" s="408"/>
      <c r="K13" s="400"/>
      <c r="L13" s="405"/>
      <c r="M13" s="405">
        <f>I13</f>
        <v>60</v>
      </c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>
        <f t="shared" si="4"/>
        <v>60</v>
      </c>
      <c r="Y13" s="402">
        <f t="shared" si="5"/>
        <v>0</v>
      </c>
    </row>
    <row r="14" spans="1:25" s="409" customFormat="1">
      <c r="A14" s="388" t="s">
        <v>669</v>
      </c>
      <c r="B14" s="388"/>
      <c r="C14" s="410" t="s">
        <v>670</v>
      </c>
      <c r="D14" s="388" t="s">
        <v>491</v>
      </c>
      <c r="E14" s="397" t="s">
        <v>668</v>
      </c>
      <c r="F14" s="404">
        <v>11</v>
      </c>
      <c r="G14" s="404">
        <v>1500</v>
      </c>
      <c r="H14" s="404">
        <f t="shared" si="1"/>
        <v>9000</v>
      </c>
      <c r="I14" s="404">
        <f>F14*H14/1000</f>
        <v>99</v>
      </c>
      <c r="J14" s="408"/>
      <c r="K14" s="400"/>
      <c r="L14" s="405"/>
      <c r="M14" s="405">
        <f>$I$14/$F$14</f>
        <v>9</v>
      </c>
      <c r="N14" s="405">
        <f t="shared" ref="N14:W14" si="9">$I$14/$F$14</f>
        <v>9</v>
      </c>
      <c r="O14" s="405">
        <f t="shared" si="9"/>
        <v>9</v>
      </c>
      <c r="P14" s="405">
        <f t="shared" si="9"/>
        <v>9</v>
      </c>
      <c r="Q14" s="405">
        <f t="shared" si="9"/>
        <v>9</v>
      </c>
      <c r="R14" s="405">
        <f t="shared" si="9"/>
        <v>9</v>
      </c>
      <c r="S14" s="405">
        <f t="shared" si="9"/>
        <v>9</v>
      </c>
      <c r="T14" s="405">
        <f t="shared" si="9"/>
        <v>9</v>
      </c>
      <c r="U14" s="405">
        <f t="shared" si="9"/>
        <v>9</v>
      </c>
      <c r="V14" s="405">
        <f t="shared" si="9"/>
        <v>9</v>
      </c>
      <c r="W14" s="405">
        <f t="shared" si="9"/>
        <v>9</v>
      </c>
      <c r="X14" s="405">
        <f t="shared" si="4"/>
        <v>99</v>
      </c>
      <c r="Y14" s="402">
        <f t="shared" si="5"/>
        <v>0</v>
      </c>
    </row>
    <row r="15" spans="1:25" s="415" customFormat="1" ht="14.25">
      <c r="A15" s="395">
        <v>2</v>
      </c>
      <c r="B15" s="395"/>
      <c r="C15" s="396" t="s">
        <v>671</v>
      </c>
      <c r="D15" s="395"/>
      <c r="E15" s="396"/>
      <c r="F15" s="398"/>
      <c r="G15" s="398"/>
      <c r="H15" s="398"/>
      <c r="I15" s="398">
        <f>I16</f>
        <v>60</v>
      </c>
      <c r="J15" s="412"/>
      <c r="K15" s="413"/>
      <c r="L15" s="398">
        <f t="shared" ref="L15:W15" si="10">L16</f>
        <v>0</v>
      </c>
      <c r="M15" s="398">
        <f t="shared" si="10"/>
        <v>0</v>
      </c>
      <c r="N15" s="398">
        <f t="shared" si="10"/>
        <v>0</v>
      </c>
      <c r="O15" s="398">
        <f t="shared" si="10"/>
        <v>0</v>
      </c>
      <c r="P15" s="398">
        <f t="shared" si="10"/>
        <v>0</v>
      </c>
      <c r="Q15" s="398">
        <f t="shared" si="10"/>
        <v>60</v>
      </c>
      <c r="R15" s="398">
        <f t="shared" si="10"/>
        <v>0</v>
      </c>
      <c r="S15" s="398">
        <f t="shared" si="10"/>
        <v>0</v>
      </c>
      <c r="T15" s="398">
        <f t="shared" si="10"/>
        <v>0</v>
      </c>
      <c r="U15" s="398">
        <f t="shared" si="10"/>
        <v>0</v>
      </c>
      <c r="V15" s="398">
        <f t="shared" si="10"/>
        <v>0</v>
      </c>
      <c r="W15" s="398">
        <f t="shared" si="10"/>
        <v>0</v>
      </c>
      <c r="X15" s="401">
        <f t="shared" si="4"/>
        <v>60</v>
      </c>
      <c r="Y15" s="414">
        <f t="shared" si="5"/>
        <v>0</v>
      </c>
    </row>
    <row r="16" spans="1:25" s="409" customFormat="1">
      <c r="A16" s="388" t="s">
        <v>672</v>
      </c>
      <c r="B16" s="388" t="s">
        <v>647</v>
      </c>
      <c r="C16" s="397" t="s">
        <v>673</v>
      </c>
      <c r="D16" s="388" t="s">
        <v>491</v>
      </c>
      <c r="E16" s="397"/>
      <c r="F16" s="404">
        <v>1</v>
      </c>
      <c r="G16" s="404">
        <v>10000</v>
      </c>
      <c r="H16" s="404">
        <f t="shared" si="1"/>
        <v>60000</v>
      </c>
      <c r="I16" s="404">
        <f t="shared" si="2"/>
        <v>60</v>
      </c>
      <c r="J16" s="408"/>
      <c r="K16" s="400"/>
      <c r="L16" s="405"/>
      <c r="M16" s="405"/>
      <c r="N16" s="405"/>
      <c r="O16" s="405"/>
      <c r="P16" s="405"/>
      <c r="Q16" s="405">
        <f>I16</f>
        <v>60</v>
      </c>
      <c r="R16" s="405"/>
      <c r="S16" s="405"/>
      <c r="T16" s="405"/>
      <c r="U16" s="405"/>
      <c r="V16" s="405"/>
      <c r="W16" s="405"/>
      <c r="X16" s="405">
        <f t="shared" si="4"/>
        <v>60</v>
      </c>
      <c r="Y16" s="402">
        <f t="shared" si="5"/>
        <v>0</v>
      </c>
    </row>
    <row r="17" spans="1:25">
      <c r="A17" s="388" t="s">
        <v>674</v>
      </c>
      <c r="B17" s="388"/>
      <c r="C17" s="396" t="s">
        <v>675</v>
      </c>
      <c r="D17" s="388"/>
      <c r="E17" s="397"/>
      <c r="F17" s="404"/>
      <c r="G17" s="404"/>
      <c r="H17" s="404"/>
      <c r="I17" s="398">
        <f>SUM(I18:I23)</f>
        <v>3382.2</v>
      </c>
      <c r="J17" s="408"/>
      <c r="K17" s="400"/>
      <c r="L17" s="401">
        <f>L18+L19+L20+L21+L22+L23</f>
        <v>0</v>
      </c>
      <c r="M17" s="401">
        <f t="shared" ref="M17:W17" si="11">M18+M19+M20+M21+M22+M23</f>
        <v>0</v>
      </c>
      <c r="N17" s="401">
        <f t="shared" si="11"/>
        <v>702.75</v>
      </c>
      <c r="O17" s="401">
        <f t="shared" si="11"/>
        <v>0</v>
      </c>
      <c r="P17" s="401">
        <f t="shared" si="11"/>
        <v>0</v>
      </c>
      <c r="Q17" s="401">
        <f t="shared" si="11"/>
        <v>1273.75</v>
      </c>
      <c r="R17" s="401">
        <f t="shared" si="11"/>
        <v>0</v>
      </c>
      <c r="S17" s="401">
        <f t="shared" si="11"/>
        <v>0</v>
      </c>
      <c r="T17" s="401">
        <f t="shared" si="11"/>
        <v>702.75</v>
      </c>
      <c r="U17" s="401">
        <f t="shared" si="11"/>
        <v>0</v>
      </c>
      <c r="V17" s="401">
        <f t="shared" si="11"/>
        <v>702.75</v>
      </c>
      <c r="W17" s="401">
        <f t="shared" si="11"/>
        <v>0</v>
      </c>
      <c r="X17" s="401">
        <f t="shared" si="4"/>
        <v>3382</v>
      </c>
      <c r="Y17" s="414">
        <f t="shared" si="5"/>
        <v>0.1999999999998181</v>
      </c>
    </row>
    <row r="18" spans="1:25">
      <c r="A18" s="388" t="s">
        <v>676</v>
      </c>
      <c r="B18" s="388"/>
      <c r="C18" s="406" t="s">
        <v>677</v>
      </c>
      <c r="D18" s="388" t="s">
        <v>491</v>
      </c>
      <c r="E18" s="397" t="s">
        <v>649</v>
      </c>
      <c r="F18" s="404">
        <v>8000</v>
      </c>
      <c r="G18" s="404">
        <v>11.125</v>
      </c>
      <c r="H18" s="404">
        <f>G18*$K$4</f>
        <v>66.75</v>
      </c>
      <c r="I18" s="404">
        <f>F18*H18/1000</f>
        <v>534</v>
      </c>
      <c r="J18" s="408"/>
      <c r="K18" s="400"/>
      <c r="L18" s="405"/>
      <c r="M18" s="405"/>
      <c r="N18" s="405"/>
      <c r="O18" s="405"/>
      <c r="P18" s="405"/>
      <c r="Q18" s="405">
        <v>534</v>
      </c>
      <c r="R18" s="405"/>
      <c r="S18" s="405"/>
      <c r="T18" s="405"/>
      <c r="U18" s="405"/>
      <c r="V18" s="405"/>
      <c r="W18" s="405"/>
      <c r="X18" s="405">
        <f t="shared" si="4"/>
        <v>534</v>
      </c>
      <c r="Y18" s="402">
        <f t="shared" si="5"/>
        <v>0</v>
      </c>
    </row>
    <row r="19" spans="1:25">
      <c r="A19" s="388" t="s">
        <v>678</v>
      </c>
      <c r="B19" s="388"/>
      <c r="C19" s="406" t="s">
        <v>679</v>
      </c>
      <c r="D19" s="388" t="s">
        <v>491</v>
      </c>
      <c r="E19" s="397" t="s">
        <v>649</v>
      </c>
      <c r="F19" s="404">
        <v>100</v>
      </c>
      <c r="G19" s="404">
        <v>12</v>
      </c>
      <c r="H19" s="404">
        <f t="shared" si="1"/>
        <v>72</v>
      </c>
      <c r="I19" s="404">
        <f t="shared" si="2"/>
        <v>7.2</v>
      </c>
      <c r="J19" s="408"/>
      <c r="K19" s="400"/>
      <c r="L19" s="405"/>
      <c r="M19" s="405"/>
      <c r="N19" s="405"/>
      <c r="O19" s="405"/>
      <c r="P19" s="405"/>
      <c r="Q19" s="405">
        <v>7</v>
      </c>
      <c r="R19" s="405"/>
      <c r="S19" s="405"/>
      <c r="T19" s="405"/>
      <c r="U19" s="405"/>
      <c r="V19" s="405"/>
      <c r="W19" s="405"/>
      <c r="X19" s="405">
        <f t="shared" si="4"/>
        <v>7</v>
      </c>
      <c r="Y19" s="402">
        <f t="shared" si="5"/>
        <v>0.20000000000000018</v>
      </c>
    </row>
    <row r="20" spans="1:25">
      <c r="A20" s="388" t="s">
        <v>680</v>
      </c>
      <c r="B20" s="388"/>
      <c r="C20" s="406" t="s">
        <v>681</v>
      </c>
      <c r="D20" s="388" t="s">
        <v>491</v>
      </c>
      <c r="E20" s="397" t="s">
        <v>649</v>
      </c>
      <c r="F20" s="404">
        <v>1000</v>
      </c>
      <c r="G20" s="404">
        <v>5</v>
      </c>
      <c r="H20" s="404">
        <f t="shared" si="1"/>
        <v>30</v>
      </c>
      <c r="I20" s="404">
        <f t="shared" si="2"/>
        <v>30</v>
      </c>
      <c r="J20" s="408"/>
      <c r="K20" s="400"/>
      <c r="L20" s="405"/>
      <c r="M20" s="405"/>
      <c r="N20" s="405"/>
      <c r="O20" s="405"/>
      <c r="P20" s="405"/>
      <c r="Q20" s="405">
        <v>30</v>
      </c>
      <c r="R20" s="405"/>
      <c r="S20" s="405"/>
      <c r="T20" s="405"/>
      <c r="U20" s="405"/>
      <c r="V20" s="405"/>
      <c r="W20" s="405"/>
      <c r="X20" s="405">
        <f t="shared" si="4"/>
        <v>30</v>
      </c>
      <c r="Y20" s="402">
        <f t="shared" si="5"/>
        <v>0</v>
      </c>
    </row>
    <row r="21" spans="1:25" ht="30">
      <c r="A21" s="388" t="s">
        <v>682</v>
      </c>
      <c r="B21" s="388"/>
      <c r="C21" s="403" t="s">
        <v>683</v>
      </c>
      <c r="D21" s="388" t="s">
        <v>491</v>
      </c>
      <c r="E21" s="397" t="s">
        <v>660</v>
      </c>
      <c r="F21" s="404">
        <v>10000</v>
      </c>
      <c r="G21" s="404">
        <v>12</v>
      </c>
      <c r="H21" s="404">
        <f t="shared" si="1"/>
        <v>72</v>
      </c>
      <c r="I21" s="404">
        <f t="shared" si="2"/>
        <v>720</v>
      </c>
      <c r="J21" s="408"/>
      <c r="K21" s="400"/>
      <c r="L21" s="405"/>
      <c r="M21" s="405"/>
      <c r="N21" s="405">
        <f>I21/4</f>
        <v>180</v>
      </c>
      <c r="O21" s="405"/>
      <c r="P21" s="405"/>
      <c r="Q21" s="405">
        <v>180</v>
      </c>
      <c r="R21" s="405"/>
      <c r="S21" s="405"/>
      <c r="T21" s="405">
        <v>180</v>
      </c>
      <c r="U21" s="405"/>
      <c r="V21" s="405">
        <v>180</v>
      </c>
      <c r="W21" s="405"/>
      <c r="X21" s="405">
        <f t="shared" si="4"/>
        <v>720</v>
      </c>
      <c r="Y21" s="402">
        <f t="shared" si="5"/>
        <v>0</v>
      </c>
    </row>
    <row r="22" spans="1:25">
      <c r="A22" s="388" t="s">
        <v>684</v>
      </c>
      <c r="B22" s="388"/>
      <c r="C22" s="406" t="s">
        <v>685</v>
      </c>
      <c r="D22" s="388" t="s">
        <v>491</v>
      </c>
      <c r="E22" s="397" t="s">
        <v>660</v>
      </c>
      <c r="F22" s="404">
        <v>4100</v>
      </c>
      <c r="G22" s="404">
        <v>30</v>
      </c>
      <c r="H22" s="404">
        <f t="shared" si="1"/>
        <v>180</v>
      </c>
      <c r="I22" s="404">
        <f t="shared" si="2"/>
        <v>738</v>
      </c>
      <c r="J22" s="408"/>
      <c r="K22" s="400"/>
      <c r="L22" s="405"/>
      <c r="M22" s="405"/>
      <c r="N22" s="405">
        <f>I22/4</f>
        <v>184.5</v>
      </c>
      <c r="O22" s="405"/>
      <c r="P22" s="405"/>
      <c r="Q22" s="405">
        <v>184.5</v>
      </c>
      <c r="R22" s="405"/>
      <c r="S22" s="405"/>
      <c r="T22" s="405">
        <v>184.5</v>
      </c>
      <c r="U22" s="405"/>
      <c r="V22" s="405">
        <v>184.5</v>
      </c>
      <c r="W22" s="405"/>
      <c r="X22" s="405">
        <f t="shared" si="4"/>
        <v>738</v>
      </c>
      <c r="Y22" s="402">
        <f t="shared" si="5"/>
        <v>0</v>
      </c>
    </row>
    <row r="23" spans="1:25">
      <c r="A23" s="388" t="s">
        <v>686</v>
      </c>
      <c r="B23" s="388"/>
      <c r="C23" s="406" t="s">
        <v>687</v>
      </c>
      <c r="D23" s="388" t="s">
        <v>491</v>
      </c>
      <c r="E23" s="397" t="s">
        <v>660</v>
      </c>
      <c r="F23" s="404">
        <v>4100</v>
      </c>
      <c r="G23" s="404">
        <v>55</v>
      </c>
      <c r="H23" s="404">
        <f t="shared" si="1"/>
        <v>330</v>
      </c>
      <c r="I23" s="404">
        <f t="shared" si="2"/>
        <v>1353</v>
      </c>
      <c r="J23" s="408"/>
      <c r="K23" s="400"/>
      <c r="L23" s="405"/>
      <c r="M23" s="405"/>
      <c r="N23" s="405">
        <f>I23/4</f>
        <v>338.25</v>
      </c>
      <c r="O23" s="405"/>
      <c r="P23" s="405"/>
      <c r="Q23" s="405">
        <v>338.25</v>
      </c>
      <c r="R23" s="405"/>
      <c r="S23" s="405"/>
      <c r="T23" s="405">
        <v>338.25</v>
      </c>
      <c r="U23" s="405"/>
      <c r="V23" s="405">
        <v>338.25</v>
      </c>
      <c r="W23" s="405"/>
      <c r="X23" s="405">
        <f t="shared" si="4"/>
        <v>1353</v>
      </c>
      <c r="Y23" s="402">
        <f t="shared" si="5"/>
        <v>0</v>
      </c>
    </row>
    <row r="24" spans="1:25" s="416" customFormat="1">
      <c r="A24" s="395">
        <v>3</v>
      </c>
      <c r="B24" s="395"/>
      <c r="C24" s="396" t="s">
        <v>688</v>
      </c>
      <c r="D24" s="395"/>
      <c r="E24" s="396"/>
      <c r="F24" s="398"/>
      <c r="G24" s="398"/>
      <c r="H24" s="404"/>
      <c r="I24" s="398">
        <f>SUM(I25:I65)</f>
        <v>5284.29</v>
      </c>
      <c r="J24" s="408"/>
      <c r="K24" s="400"/>
      <c r="L24" s="398">
        <f t="shared" ref="L24:X24" si="12">SUM(L25:L65)</f>
        <v>738</v>
      </c>
      <c r="M24" s="398">
        <f t="shared" si="12"/>
        <v>45</v>
      </c>
      <c r="N24" s="398">
        <f t="shared" si="12"/>
        <v>1710</v>
      </c>
      <c r="O24" s="398">
        <f t="shared" si="12"/>
        <v>0</v>
      </c>
      <c r="P24" s="398">
        <f t="shared" si="12"/>
        <v>255</v>
      </c>
      <c r="Q24" s="398">
        <f t="shared" si="12"/>
        <v>60.72</v>
      </c>
      <c r="R24" s="398">
        <f t="shared" si="12"/>
        <v>115.92</v>
      </c>
      <c r="S24" s="398">
        <f t="shared" si="12"/>
        <v>249</v>
      </c>
      <c r="T24" s="398">
        <f t="shared" si="12"/>
        <v>1656</v>
      </c>
      <c r="U24" s="398">
        <f t="shared" si="12"/>
        <v>409.65000000000003</v>
      </c>
      <c r="V24" s="398">
        <f t="shared" si="12"/>
        <v>45</v>
      </c>
      <c r="W24" s="398">
        <f t="shared" si="12"/>
        <v>0</v>
      </c>
      <c r="X24" s="398">
        <f t="shared" si="12"/>
        <v>5284.29</v>
      </c>
      <c r="Y24" s="414">
        <f t="shared" si="5"/>
        <v>0</v>
      </c>
    </row>
    <row r="25" spans="1:25" s="416" customFormat="1">
      <c r="A25" s="417" t="s">
        <v>689</v>
      </c>
      <c r="B25" s="395"/>
      <c r="C25" s="406" t="s">
        <v>690</v>
      </c>
      <c r="D25" s="388" t="s">
        <v>491</v>
      </c>
      <c r="E25" s="397" t="s">
        <v>668</v>
      </c>
      <c r="F25" s="404">
        <v>5</v>
      </c>
      <c r="G25" s="404">
        <v>8500</v>
      </c>
      <c r="H25" s="404">
        <f t="shared" si="1"/>
        <v>51000</v>
      </c>
      <c r="I25" s="404">
        <f t="shared" si="2"/>
        <v>255</v>
      </c>
      <c r="J25" s="408"/>
      <c r="K25" s="400"/>
      <c r="L25" s="411"/>
      <c r="M25" s="411"/>
      <c r="N25" s="411"/>
      <c r="O25" s="411"/>
      <c r="P25" s="411">
        <f>I25</f>
        <v>255</v>
      </c>
      <c r="Q25" s="411"/>
      <c r="R25" s="411"/>
      <c r="S25" s="411"/>
      <c r="T25" s="411"/>
      <c r="U25" s="411"/>
      <c r="V25" s="411"/>
      <c r="W25" s="411"/>
      <c r="X25" s="405">
        <f t="shared" si="4"/>
        <v>255</v>
      </c>
      <c r="Y25" s="402">
        <f>I25-X25</f>
        <v>0</v>
      </c>
    </row>
    <row r="26" spans="1:25" s="416" customFormat="1">
      <c r="A26" s="417" t="s">
        <v>691</v>
      </c>
      <c r="B26" s="395"/>
      <c r="C26" s="406" t="s">
        <v>692</v>
      </c>
      <c r="D26" s="388" t="s">
        <v>491</v>
      </c>
      <c r="E26" s="397" t="s">
        <v>660</v>
      </c>
      <c r="F26" s="404">
        <v>1</v>
      </c>
      <c r="G26" s="404">
        <v>155000</v>
      </c>
      <c r="H26" s="404">
        <f t="shared" si="1"/>
        <v>930000</v>
      </c>
      <c r="I26" s="404">
        <f t="shared" si="2"/>
        <v>930</v>
      </c>
      <c r="J26" s="408"/>
      <c r="K26" s="400"/>
      <c r="L26" s="411"/>
      <c r="M26" s="411"/>
      <c r="N26" s="411">
        <f>I26</f>
        <v>930</v>
      </c>
      <c r="O26" s="411"/>
      <c r="P26" s="411"/>
      <c r="Q26" s="411"/>
      <c r="R26" s="411"/>
      <c r="S26" s="418"/>
      <c r="T26" s="411"/>
      <c r="U26" s="411"/>
      <c r="V26" s="411"/>
      <c r="W26" s="411"/>
      <c r="X26" s="405">
        <f t="shared" si="4"/>
        <v>930</v>
      </c>
      <c r="Y26" s="402">
        <f t="shared" si="5"/>
        <v>0</v>
      </c>
    </row>
    <row r="27" spans="1:25" s="416" customFormat="1">
      <c r="A27" s="417" t="s">
        <v>693</v>
      </c>
      <c r="B27" s="395"/>
      <c r="C27" s="406" t="s">
        <v>694</v>
      </c>
      <c r="D27" s="388" t="s">
        <v>491</v>
      </c>
      <c r="E27" s="397" t="s">
        <v>660</v>
      </c>
      <c r="F27" s="404">
        <v>1</v>
      </c>
      <c r="G27" s="404">
        <v>50000</v>
      </c>
      <c r="H27" s="404">
        <f t="shared" si="1"/>
        <v>300000</v>
      </c>
      <c r="I27" s="404">
        <f t="shared" si="2"/>
        <v>300</v>
      </c>
      <c r="J27" s="408"/>
      <c r="K27" s="400"/>
      <c r="L27" s="411"/>
      <c r="M27" s="411"/>
      <c r="N27" s="411">
        <f>I27</f>
        <v>300</v>
      </c>
      <c r="O27" s="411"/>
      <c r="P27" s="411"/>
      <c r="Q27" s="411"/>
      <c r="R27" s="411"/>
      <c r="S27" s="418"/>
      <c r="T27" s="411"/>
      <c r="U27" s="411"/>
      <c r="V27" s="411"/>
      <c r="W27" s="411"/>
      <c r="X27" s="405">
        <f t="shared" si="4"/>
        <v>300</v>
      </c>
      <c r="Y27" s="402">
        <f t="shared" si="5"/>
        <v>0</v>
      </c>
    </row>
    <row r="28" spans="1:25" s="416" customFormat="1" ht="34.5" customHeight="1">
      <c r="A28" s="417" t="s">
        <v>695</v>
      </c>
      <c r="B28" s="395"/>
      <c r="C28" s="419" t="s">
        <v>696</v>
      </c>
      <c r="D28" s="388" t="s">
        <v>491</v>
      </c>
      <c r="E28" s="410" t="s">
        <v>697</v>
      </c>
      <c r="F28" s="404">
        <v>82</v>
      </c>
      <c r="G28" s="404">
        <v>1500</v>
      </c>
      <c r="H28" s="404">
        <f t="shared" si="1"/>
        <v>9000</v>
      </c>
      <c r="I28" s="404">
        <f t="shared" si="2"/>
        <v>738</v>
      </c>
      <c r="J28" s="408"/>
      <c r="K28" s="400"/>
      <c r="L28" s="411">
        <f>I28</f>
        <v>738</v>
      </c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05">
        <f t="shared" si="4"/>
        <v>738</v>
      </c>
      <c r="Y28" s="402">
        <f t="shared" si="5"/>
        <v>0</v>
      </c>
    </row>
    <row r="29" spans="1:25" s="416" customFormat="1" ht="30">
      <c r="A29" s="417" t="s">
        <v>698</v>
      </c>
      <c r="B29" s="395"/>
      <c r="C29" s="419" t="s">
        <v>699</v>
      </c>
      <c r="D29" s="388" t="s">
        <v>491</v>
      </c>
      <c r="E29" s="410" t="s">
        <v>700</v>
      </c>
      <c r="F29" s="404">
        <v>4</v>
      </c>
      <c r="G29" s="404">
        <v>1725</v>
      </c>
      <c r="H29" s="404">
        <f t="shared" si="1"/>
        <v>10350</v>
      </c>
      <c r="I29" s="404">
        <f t="shared" si="2"/>
        <v>41.4</v>
      </c>
      <c r="J29" s="408"/>
      <c r="K29" s="400"/>
      <c r="L29" s="411"/>
      <c r="M29" s="411"/>
      <c r="N29" s="411"/>
      <c r="O29" s="411"/>
      <c r="P29" s="411"/>
      <c r="Q29" s="411"/>
      <c r="R29" s="411"/>
      <c r="S29" s="411"/>
      <c r="T29" s="411"/>
      <c r="U29" s="411">
        <f>I29</f>
        <v>41.4</v>
      </c>
      <c r="V29" s="411"/>
      <c r="W29" s="411"/>
      <c r="X29" s="405">
        <f t="shared" si="4"/>
        <v>41.4</v>
      </c>
      <c r="Y29" s="402">
        <f>I29-X29</f>
        <v>0</v>
      </c>
    </row>
    <row r="30" spans="1:25" s="416" customFormat="1" ht="30">
      <c r="A30" s="417" t="s">
        <v>701</v>
      </c>
      <c r="B30" s="395"/>
      <c r="C30" s="419" t="s">
        <v>702</v>
      </c>
      <c r="D30" s="388"/>
      <c r="E30" s="397"/>
      <c r="F30" s="404"/>
      <c r="G30" s="404"/>
      <c r="H30" s="404"/>
      <c r="I30" s="398"/>
      <c r="J30" s="408"/>
      <c r="K30" s="400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05">
        <f t="shared" si="4"/>
        <v>0</v>
      </c>
      <c r="Y30" s="402">
        <f t="shared" si="5"/>
        <v>0</v>
      </c>
    </row>
    <row r="31" spans="1:25" s="416" customFormat="1" ht="14.25" customHeight="1">
      <c r="A31" s="417" t="s">
        <v>703</v>
      </c>
      <c r="B31" s="395"/>
      <c r="C31" s="420" t="s">
        <v>704</v>
      </c>
      <c r="D31" s="388" t="s">
        <v>491</v>
      </c>
      <c r="E31" s="397" t="s">
        <v>660</v>
      </c>
      <c r="F31" s="404">
        <v>3</v>
      </c>
      <c r="G31" s="404">
        <v>7500</v>
      </c>
      <c r="H31" s="404">
        <f t="shared" si="1"/>
        <v>45000</v>
      </c>
      <c r="I31" s="404">
        <f t="shared" si="2"/>
        <v>135</v>
      </c>
      <c r="J31" s="408"/>
      <c r="K31" s="400"/>
      <c r="L31" s="411"/>
      <c r="M31" s="411"/>
      <c r="N31" s="411"/>
      <c r="O31" s="411"/>
      <c r="P31" s="411"/>
      <c r="Q31" s="411"/>
      <c r="R31" s="411"/>
      <c r="S31" s="411"/>
      <c r="T31" s="421">
        <f>I31</f>
        <v>135</v>
      </c>
      <c r="U31" s="411"/>
      <c r="V31" s="411"/>
      <c r="W31" s="411"/>
      <c r="X31" s="405">
        <f t="shared" si="4"/>
        <v>135</v>
      </c>
      <c r="Y31" s="402">
        <f t="shared" si="5"/>
        <v>0</v>
      </c>
    </row>
    <row r="32" spans="1:25" s="416" customFormat="1">
      <c r="A32" s="417" t="s">
        <v>705</v>
      </c>
      <c r="B32" s="395"/>
      <c r="C32" s="422" t="s">
        <v>706</v>
      </c>
      <c r="D32" s="388" t="s">
        <v>491</v>
      </c>
      <c r="E32" s="397" t="s">
        <v>660</v>
      </c>
      <c r="F32" s="404">
        <v>1</v>
      </c>
      <c r="G32" s="404">
        <v>5000</v>
      </c>
      <c r="H32" s="404">
        <f t="shared" si="1"/>
        <v>30000</v>
      </c>
      <c r="I32" s="404">
        <f t="shared" si="2"/>
        <v>30</v>
      </c>
      <c r="J32" s="408"/>
      <c r="K32" s="400"/>
      <c r="L32" s="411"/>
      <c r="M32" s="411"/>
      <c r="N32" s="411"/>
      <c r="O32" s="411"/>
      <c r="P32" s="411"/>
      <c r="Q32" s="411"/>
      <c r="R32" s="411"/>
      <c r="S32" s="411"/>
      <c r="T32" s="421">
        <f t="shared" ref="T32:T44" si="13">I32</f>
        <v>30</v>
      </c>
      <c r="U32" s="411"/>
      <c r="V32" s="411"/>
      <c r="W32" s="411"/>
      <c r="X32" s="405">
        <f t="shared" si="4"/>
        <v>30</v>
      </c>
      <c r="Y32" s="402">
        <f t="shared" si="5"/>
        <v>0</v>
      </c>
    </row>
    <row r="33" spans="1:25" s="416" customFormat="1">
      <c r="A33" s="417" t="s">
        <v>707</v>
      </c>
      <c r="B33" s="395"/>
      <c r="C33" s="422" t="s">
        <v>708</v>
      </c>
      <c r="D33" s="388" t="s">
        <v>491</v>
      </c>
      <c r="E33" s="397" t="s">
        <v>660</v>
      </c>
      <c r="F33" s="404">
        <v>1</v>
      </c>
      <c r="G33" s="404">
        <v>7500</v>
      </c>
      <c r="H33" s="404">
        <f t="shared" si="1"/>
        <v>45000</v>
      </c>
      <c r="I33" s="404">
        <f t="shared" si="2"/>
        <v>45</v>
      </c>
      <c r="J33" s="408"/>
      <c r="K33" s="400"/>
      <c r="L33" s="411"/>
      <c r="M33" s="411"/>
      <c r="N33" s="411"/>
      <c r="O33" s="411"/>
      <c r="P33" s="411"/>
      <c r="Q33" s="411"/>
      <c r="R33" s="411"/>
      <c r="S33" s="411"/>
      <c r="T33" s="421">
        <f t="shared" si="13"/>
        <v>45</v>
      </c>
      <c r="U33" s="411"/>
      <c r="V33" s="411"/>
      <c r="W33" s="411"/>
      <c r="X33" s="405">
        <f t="shared" si="4"/>
        <v>45</v>
      </c>
      <c r="Y33" s="402">
        <f t="shared" si="5"/>
        <v>0</v>
      </c>
    </row>
    <row r="34" spans="1:25" s="416" customFormat="1">
      <c r="A34" s="417" t="s">
        <v>709</v>
      </c>
      <c r="B34" s="395"/>
      <c r="C34" s="422" t="s">
        <v>710</v>
      </c>
      <c r="D34" s="388" t="s">
        <v>491</v>
      </c>
      <c r="E34" s="397" t="s">
        <v>660</v>
      </c>
      <c r="F34" s="404">
        <v>1</v>
      </c>
      <c r="G34" s="404">
        <v>7500</v>
      </c>
      <c r="H34" s="404">
        <f t="shared" si="1"/>
        <v>45000</v>
      </c>
      <c r="I34" s="404">
        <f t="shared" si="2"/>
        <v>45</v>
      </c>
      <c r="J34" s="408"/>
      <c r="K34" s="400"/>
      <c r="L34" s="411"/>
      <c r="M34" s="411"/>
      <c r="N34" s="411"/>
      <c r="O34" s="411"/>
      <c r="P34" s="411"/>
      <c r="Q34" s="411"/>
      <c r="R34" s="411"/>
      <c r="S34" s="411"/>
      <c r="T34" s="421">
        <f t="shared" si="13"/>
        <v>45</v>
      </c>
      <c r="U34" s="411"/>
      <c r="V34" s="411"/>
      <c r="W34" s="411"/>
      <c r="X34" s="405">
        <f t="shared" si="4"/>
        <v>45</v>
      </c>
      <c r="Y34" s="402">
        <f t="shared" si="5"/>
        <v>0</v>
      </c>
    </row>
    <row r="35" spans="1:25" s="416" customFormat="1">
      <c r="A35" s="417" t="s">
        <v>711</v>
      </c>
      <c r="B35" s="395"/>
      <c r="C35" s="422" t="s">
        <v>712</v>
      </c>
      <c r="D35" s="388" t="s">
        <v>491</v>
      </c>
      <c r="E35" s="397" t="s">
        <v>660</v>
      </c>
      <c r="F35" s="404">
        <v>14</v>
      </c>
      <c r="G35" s="404">
        <v>5000</v>
      </c>
      <c r="H35" s="404">
        <f t="shared" si="1"/>
        <v>30000</v>
      </c>
      <c r="I35" s="404">
        <f t="shared" si="2"/>
        <v>420</v>
      </c>
      <c r="J35" s="408"/>
      <c r="K35" s="400"/>
      <c r="L35" s="411"/>
      <c r="M35" s="411"/>
      <c r="N35" s="411"/>
      <c r="O35" s="411"/>
      <c r="P35" s="411"/>
      <c r="Q35" s="411"/>
      <c r="R35" s="411"/>
      <c r="S35" s="411"/>
      <c r="T35" s="421">
        <f t="shared" si="13"/>
        <v>420</v>
      </c>
      <c r="U35" s="411"/>
      <c r="V35" s="411"/>
      <c r="W35" s="411"/>
      <c r="X35" s="405">
        <f t="shared" si="4"/>
        <v>420</v>
      </c>
      <c r="Y35" s="402">
        <f t="shared" si="5"/>
        <v>0</v>
      </c>
    </row>
    <row r="36" spans="1:25" s="416" customFormat="1">
      <c r="A36" s="417" t="s">
        <v>713</v>
      </c>
      <c r="B36" s="395"/>
      <c r="C36" s="422" t="s">
        <v>714</v>
      </c>
      <c r="D36" s="388" t="s">
        <v>491</v>
      </c>
      <c r="E36" s="397" t="s">
        <v>660</v>
      </c>
      <c r="F36" s="404">
        <v>1</v>
      </c>
      <c r="G36" s="404">
        <v>5000</v>
      </c>
      <c r="H36" s="404">
        <f t="shared" si="1"/>
        <v>30000</v>
      </c>
      <c r="I36" s="404">
        <f t="shared" si="2"/>
        <v>30</v>
      </c>
      <c r="J36" s="408"/>
      <c r="K36" s="400"/>
      <c r="L36" s="411"/>
      <c r="M36" s="411"/>
      <c r="N36" s="411"/>
      <c r="O36" s="411"/>
      <c r="P36" s="411"/>
      <c r="Q36" s="411"/>
      <c r="R36" s="411"/>
      <c r="S36" s="411"/>
      <c r="T36" s="421">
        <f t="shared" si="13"/>
        <v>30</v>
      </c>
      <c r="U36" s="411"/>
      <c r="V36" s="411"/>
      <c r="W36" s="411"/>
      <c r="X36" s="405">
        <f t="shared" si="4"/>
        <v>30</v>
      </c>
      <c r="Y36" s="402">
        <f t="shared" si="5"/>
        <v>0</v>
      </c>
    </row>
    <row r="37" spans="1:25" s="416" customFormat="1">
      <c r="A37" s="417" t="s">
        <v>715</v>
      </c>
      <c r="B37" s="395"/>
      <c r="C37" s="422" t="s">
        <v>716</v>
      </c>
      <c r="D37" s="388" t="s">
        <v>491</v>
      </c>
      <c r="E37" s="397" t="s">
        <v>660</v>
      </c>
      <c r="F37" s="404">
        <v>1</v>
      </c>
      <c r="G37" s="404">
        <v>8500</v>
      </c>
      <c r="H37" s="404">
        <f t="shared" si="1"/>
        <v>51000</v>
      </c>
      <c r="I37" s="404">
        <f t="shared" si="2"/>
        <v>51</v>
      </c>
      <c r="J37" s="408"/>
      <c r="K37" s="400"/>
      <c r="L37" s="411"/>
      <c r="M37" s="411"/>
      <c r="N37" s="411"/>
      <c r="O37" s="411"/>
      <c r="P37" s="411"/>
      <c r="Q37" s="411"/>
      <c r="R37" s="411"/>
      <c r="S37" s="411"/>
      <c r="T37" s="421">
        <f t="shared" si="13"/>
        <v>51</v>
      </c>
      <c r="U37" s="411"/>
      <c r="V37" s="411"/>
      <c r="W37" s="411"/>
      <c r="X37" s="405">
        <f t="shared" si="4"/>
        <v>51</v>
      </c>
      <c r="Y37" s="402">
        <f t="shared" si="5"/>
        <v>0</v>
      </c>
    </row>
    <row r="38" spans="1:25" s="416" customFormat="1">
      <c r="A38" s="417" t="s">
        <v>717</v>
      </c>
      <c r="B38" s="395"/>
      <c r="C38" s="422" t="s">
        <v>718</v>
      </c>
      <c r="D38" s="388" t="s">
        <v>491</v>
      </c>
      <c r="E38" s="397" t="s">
        <v>660</v>
      </c>
      <c r="F38" s="404">
        <v>2</v>
      </c>
      <c r="G38" s="404">
        <v>5000</v>
      </c>
      <c r="H38" s="404">
        <f t="shared" si="1"/>
        <v>30000</v>
      </c>
      <c r="I38" s="404">
        <f t="shared" si="2"/>
        <v>60</v>
      </c>
      <c r="J38" s="408"/>
      <c r="K38" s="400"/>
      <c r="L38" s="411"/>
      <c r="M38" s="411"/>
      <c r="N38" s="411"/>
      <c r="O38" s="411"/>
      <c r="P38" s="411"/>
      <c r="Q38" s="411"/>
      <c r="R38" s="411"/>
      <c r="S38" s="411"/>
      <c r="T38" s="421">
        <f t="shared" si="13"/>
        <v>60</v>
      </c>
      <c r="U38" s="411"/>
      <c r="V38" s="411"/>
      <c r="W38" s="411"/>
      <c r="X38" s="405">
        <f t="shared" si="4"/>
        <v>60</v>
      </c>
      <c r="Y38" s="402">
        <f t="shared" si="5"/>
        <v>0</v>
      </c>
    </row>
    <row r="39" spans="1:25" s="416" customFormat="1">
      <c r="A39" s="417" t="s">
        <v>719</v>
      </c>
      <c r="B39" s="395"/>
      <c r="C39" s="422" t="s">
        <v>720</v>
      </c>
      <c r="D39" s="388" t="s">
        <v>491</v>
      </c>
      <c r="E39" s="397" t="s">
        <v>660</v>
      </c>
      <c r="F39" s="404">
        <v>12</v>
      </c>
      <c r="G39" s="404">
        <v>5000</v>
      </c>
      <c r="H39" s="404">
        <f t="shared" si="1"/>
        <v>30000</v>
      </c>
      <c r="I39" s="404">
        <f t="shared" si="2"/>
        <v>360</v>
      </c>
      <c r="J39" s="408"/>
      <c r="K39" s="400"/>
      <c r="L39" s="411"/>
      <c r="M39" s="411"/>
      <c r="N39" s="411"/>
      <c r="O39" s="411"/>
      <c r="P39" s="411"/>
      <c r="Q39" s="411"/>
      <c r="R39" s="411"/>
      <c r="S39" s="411"/>
      <c r="T39" s="421">
        <f t="shared" si="13"/>
        <v>360</v>
      </c>
      <c r="U39" s="411"/>
      <c r="V39" s="411"/>
      <c r="W39" s="411"/>
      <c r="X39" s="405">
        <f t="shared" si="4"/>
        <v>360</v>
      </c>
      <c r="Y39" s="402">
        <f t="shared" si="5"/>
        <v>0</v>
      </c>
    </row>
    <row r="40" spans="1:25" s="416" customFormat="1">
      <c r="A40" s="417" t="s">
        <v>721</v>
      </c>
      <c r="B40" s="395"/>
      <c r="C40" s="422" t="s">
        <v>722</v>
      </c>
      <c r="D40" s="388" t="s">
        <v>491</v>
      </c>
      <c r="E40" s="397" t="s">
        <v>660</v>
      </c>
      <c r="F40" s="404">
        <v>1</v>
      </c>
      <c r="G40" s="404">
        <v>5000</v>
      </c>
      <c r="H40" s="404">
        <f t="shared" si="1"/>
        <v>30000</v>
      </c>
      <c r="I40" s="404">
        <f t="shared" si="2"/>
        <v>30</v>
      </c>
      <c r="J40" s="408"/>
      <c r="K40" s="400"/>
      <c r="L40" s="411"/>
      <c r="M40" s="411"/>
      <c r="N40" s="411"/>
      <c r="O40" s="411"/>
      <c r="P40" s="411"/>
      <c r="Q40" s="411"/>
      <c r="R40" s="411"/>
      <c r="S40" s="411"/>
      <c r="T40" s="421">
        <f t="shared" si="13"/>
        <v>30</v>
      </c>
      <c r="U40" s="411"/>
      <c r="V40" s="411"/>
      <c r="W40" s="411"/>
      <c r="X40" s="405">
        <f t="shared" si="4"/>
        <v>30</v>
      </c>
      <c r="Y40" s="402">
        <f t="shared" si="5"/>
        <v>0</v>
      </c>
    </row>
    <row r="41" spans="1:25" s="416" customFormat="1">
      <c r="A41" s="417" t="s">
        <v>723</v>
      </c>
      <c r="B41" s="395"/>
      <c r="C41" s="422" t="s">
        <v>724</v>
      </c>
      <c r="D41" s="388" t="s">
        <v>491</v>
      </c>
      <c r="E41" s="397" t="s">
        <v>660</v>
      </c>
      <c r="F41" s="404">
        <v>6</v>
      </c>
      <c r="G41" s="404">
        <v>5000</v>
      </c>
      <c r="H41" s="404">
        <f t="shared" si="1"/>
        <v>30000</v>
      </c>
      <c r="I41" s="404">
        <f t="shared" si="2"/>
        <v>180</v>
      </c>
      <c r="J41" s="408"/>
      <c r="K41" s="400"/>
      <c r="L41" s="411"/>
      <c r="M41" s="411"/>
      <c r="N41" s="411"/>
      <c r="O41" s="411"/>
      <c r="P41" s="411"/>
      <c r="Q41" s="411"/>
      <c r="R41" s="411"/>
      <c r="S41" s="411"/>
      <c r="T41" s="421">
        <f t="shared" si="13"/>
        <v>180</v>
      </c>
      <c r="U41" s="411"/>
      <c r="V41" s="411"/>
      <c r="W41" s="411"/>
      <c r="X41" s="405">
        <f t="shared" si="4"/>
        <v>180</v>
      </c>
      <c r="Y41" s="402">
        <f t="shared" si="5"/>
        <v>0</v>
      </c>
    </row>
    <row r="42" spans="1:25" s="416" customFormat="1">
      <c r="A42" s="417" t="s">
        <v>725</v>
      </c>
      <c r="B42" s="395"/>
      <c r="C42" s="422" t="s">
        <v>726</v>
      </c>
      <c r="D42" s="388" t="s">
        <v>491</v>
      </c>
      <c r="E42" s="397" t="s">
        <v>660</v>
      </c>
      <c r="F42" s="404">
        <v>2</v>
      </c>
      <c r="G42" s="404">
        <v>5000</v>
      </c>
      <c r="H42" s="404">
        <f t="shared" si="1"/>
        <v>30000</v>
      </c>
      <c r="I42" s="404">
        <f t="shared" si="2"/>
        <v>60</v>
      </c>
      <c r="J42" s="408"/>
      <c r="K42" s="400"/>
      <c r="L42" s="411"/>
      <c r="M42" s="411"/>
      <c r="N42" s="411"/>
      <c r="O42" s="411"/>
      <c r="P42" s="411"/>
      <c r="Q42" s="411"/>
      <c r="R42" s="411"/>
      <c r="S42" s="411"/>
      <c r="T42" s="421">
        <f t="shared" si="13"/>
        <v>60</v>
      </c>
      <c r="U42" s="411"/>
      <c r="V42" s="411"/>
      <c r="W42" s="411"/>
      <c r="X42" s="405">
        <f t="shared" si="4"/>
        <v>60</v>
      </c>
      <c r="Y42" s="402">
        <f t="shared" si="5"/>
        <v>0</v>
      </c>
    </row>
    <row r="43" spans="1:25" s="416" customFormat="1">
      <c r="A43" s="417" t="s">
        <v>727</v>
      </c>
      <c r="B43" s="395"/>
      <c r="C43" s="422" t="s">
        <v>728</v>
      </c>
      <c r="D43" s="388" t="s">
        <v>491</v>
      </c>
      <c r="E43" s="397" t="s">
        <v>660</v>
      </c>
      <c r="F43" s="404">
        <v>5</v>
      </c>
      <c r="G43" s="404">
        <v>5000</v>
      </c>
      <c r="H43" s="404">
        <f t="shared" si="1"/>
        <v>30000</v>
      </c>
      <c r="I43" s="404">
        <f t="shared" si="2"/>
        <v>150</v>
      </c>
      <c r="J43" s="408"/>
      <c r="K43" s="400"/>
      <c r="L43" s="411"/>
      <c r="M43" s="411"/>
      <c r="N43" s="411"/>
      <c r="O43" s="411"/>
      <c r="P43" s="411"/>
      <c r="Q43" s="411"/>
      <c r="R43" s="411"/>
      <c r="S43" s="411"/>
      <c r="T43" s="421">
        <f t="shared" si="13"/>
        <v>150</v>
      </c>
      <c r="U43" s="411"/>
      <c r="V43" s="411"/>
      <c r="W43" s="411"/>
      <c r="X43" s="405">
        <f t="shared" si="4"/>
        <v>150</v>
      </c>
      <c r="Y43" s="402">
        <f t="shared" si="5"/>
        <v>0</v>
      </c>
    </row>
    <row r="44" spans="1:25" s="416" customFormat="1">
      <c r="A44" s="417" t="s">
        <v>729</v>
      </c>
      <c r="B44" s="395"/>
      <c r="C44" s="422" t="s">
        <v>730</v>
      </c>
      <c r="D44" s="388" t="s">
        <v>491</v>
      </c>
      <c r="E44" s="397" t="s">
        <v>660</v>
      </c>
      <c r="F44" s="404">
        <v>2</v>
      </c>
      <c r="G44" s="404">
        <v>5000</v>
      </c>
      <c r="H44" s="404">
        <f t="shared" si="1"/>
        <v>30000</v>
      </c>
      <c r="I44" s="404">
        <f t="shared" si="2"/>
        <v>60</v>
      </c>
      <c r="J44" s="408"/>
      <c r="K44" s="400"/>
      <c r="L44" s="411"/>
      <c r="M44" s="411"/>
      <c r="N44" s="411"/>
      <c r="O44" s="411"/>
      <c r="P44" s="411"/>
      <c r="Q44" s="411"/>
      <c r="R44" s="411"/>
      <c r="S44" s="411"/>
      <c r="T44" s="421">
        <f t="shared" si="13"/>
        <v>60</v>
      </c>
      <c r="U44" s="411"/>
      <c r="V44" s="411"/>
      <c r="W44" s="411"/>
      <c r="X44" s="405">
        <f t="shared" si="4"/>
        <v>60</v>
      </c>
      <c r="Y44" s="402">
        <f t="shared" si="5"/>
        <v>0</v>
      </c>
    </row>
    <row r="45" spans="1:25" s="416" customFormat="1">
      <c r="A45" s="417" t="s">
        <v>731</v>
      </c>
      <c r="B45" s="395"/>
      <c r="C45" s="419" t="s">
        <v>732</v>
      </c>
      <c r="D45" s="388" t="s">
        <v>491</v>
      </c>
      <c r="E45" s="397" t="s">
        <v>733</v>
      </c>
      <c r="F45" s="404">
        <v>1</v>
      </c>
      <c r="G45" s="404">
        <v>5000</v>
      </c>
      <c r="H45" s="404">
        <f t="shared" si="1"/>
        <v>30000</v>
      </c>
      <c r="I45" s="404">
        <f t="shared" si="2"/>
        <v>30</v>
      </c>
      <c r="J45" s="408"/>
      <c r="K45" s="400"/>
      <c r="L45" s="411"/>
      <c r="M45" s="411"/>
      <c r="N45" s="411">
        <f>I45</f>
        <v>30</v>
      </c>
      <c r="O45" s="411"/>
      <c r="P45" s="411"/>
      <c r="Q45" s="411"/>
      <c r="R45" s="411"/>
      <c r="S45" s="411"/>
      <c r="T45" s="421"/>
      <c r="U45" s="411"/>
      <c r="V45" s="411"/>
      <c r="W45" s="411"/>
      <c r="X45" s="405">
        <f t="shared" si="4"/>
        <v>30</v>
      </c>
      <c r="Y45" s="402">
        <f t="shared" si="5"/>
        <v>0</v>
      </c>
    </row>
    <row r="46" spans="1:25" s="416" customFormat="1">
      <c r="A46" s="417" t="s">
        <v>734</v>
      </c>
      <c r="B46" s="395"/>
      <c r="C46" s="419" t="s">
        <v>735</v>
      </c>
      <c r="D46" s="388" t="s">
        <v>491</v>
      </c>
      <c r="E46" s="397" t="s">
        <v>736</v>
      </c>
      <c r="F46" s="404">
        <v>3</v>
      </c>
      <c r="G46" s="404">
        <v>7500</v>
      </c>
      <c r="H46" s="404">
        <f t="shared" si="1"/>
        <v>45000</v>
      </c>
      <c r="I46" s="404">
        <f t="shared" si="2"/>
        <v>135</v>
      </c>
      <c r="J46" s="408"/>
      <c r="K46" s="400"/>
      <c r="L46" s="411"/>
      <c r="M46" s="411"/>
      <c r="N46" s="411">
        <f>I46</f>
        <v>135</v>
      </c>
      <c r="O46" s="411"/>
      <c r="P46" s="411"/>
      <c r="Q46" s="411"/>
      <c r="R46" s="411"/>
      <c r="S46" s="411"/>
      <c r="T46" s="411"/>
      <c r="U46" s="411"/>
      <c r="V46" s="411"/>
      <c r="W46" s="411"/>
      <c r="X46" s="405">
        <f t="shared" si="4"/>
        <v>135</v>
      </c>
      <c r="Y46" s="402">
        <f t="shared" si="5"/>
        <v>0</v>
      </c>
    </row>
    <row r="47" spans="1:25" s="416" customFormat="1" ht="24">
      <c r="A47" s="417" t="s">
        <v>737</v>
      </c>
      <c r="B47" s="395"/>
      <c r="C47" s="419" t="s">
        <v>738</v>
      </c>
      <c r="D47" s="388" t="s">
        <v>491</v>
      </c>
      <c r="E47" s="408" t="s">
        <v>739</v>
      </c>
      <c r="F47" s="404">
        <v>1</v>
      </c>
      <c r="G47" s="404">
        <v>7500</v>
      </c>
      <c r="H47" s="404">
        <f t="shared" si="1"/>
        <v>45000</v>
      </c>
      <c r="I47" s="404">
        <f t="shared" si="2"/>
        <v>45</v>
      </c>
      <c r="J47" s="408"/>
      <c r="K47" s="400"/>
      <c r="L47" s="411"/>
      <c r="M47" s="411"/>
      <c r="N47" s="411"/>
      <c r="O47" s="411"/>
      <c r="P47" s="411"/>
      <c r="Q47" s="411"/>
      <c r="R47" s="411"/>
      <c r="S47" s="411"/>
      <c r="T47" s="411"/>
      <c r="U47" s="411">
        <f>I47</f>
        <v>45</v>
      </c>
      <c r="V47" s="411"/>
      <c r="W47" s="411"/>
      <c r="X47" s="405">
        <f t="shared" si="4"/>
        <v>45</v>
      </c>
      <c r="Y47" s="402">
        <f t="shared" si="5"/>
        <v>0</v>
      </c>
    </row>
    <row r="48" spans="1:25" s="416" customFormat="1" ht="24">
      <c r="A48" s="417" t="s">
        <v>740</v>
      </c>
      <c r="B48" s="395"/>
      <c r="C48" s="419" t="s">
        <v>741</v>
      </c>
      <c r="D48" s="388" t="s">
        <v>491</v>
      </c>
      <c r="E48" s="408" t="s">
        <v>739</v>
      </c>
      <c r="F48" s="404">
        <v>1</v>
      </c>
      <c r="G48" s="404">
        <v>7500</v>
      </c>
      <c r="H48" s="404">
        <f t="shared" si="1"/>
        <v>45000</v>
      </c>
      <c r="I48" s="404">
        <f t="shared" si="2"/>
        <v>45</v>
      </c>
      <c r="J48" s="408"/>
      <c r="K48" s="400"/>
      <c r="L48" s="411"/>
      <c r="M48" s="411">
        <f>I48</f>
        <v>45</v>
      </c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05">
        <f t="shared" si="4"/>
        <v>45</v>
      </c>
      <c r="Y48" s="402">
        <f t="shared" si="5"/>
        <v>0</v>
      </c>
    </row>
    <row r="49" spans="1:25" s="416" customFormat="1" ht="24">
      <c r="A49" s="417" t="s">
        <v>742</v>
      </c>
      <c r="B49" s="395"/>
      <c r="C49" s="419" t="s">
        <v>743</v>
      </c>
      <c r="D49" s="388" t="s">
        <v>491</v>
      </c>
      <c r="E49" s="408" t="s">
        <v>739</v>
      </c>
      <c r="F49" s="404">
        <v>3</v>
      </c>
      <c r="G49" s="404">
        <v>7500</v>
      </c>
      <c r="H49" s="404">
        <f t="shared" si="1"/>
        <v>45000</v>
      </c>
      <c r="I49" s="404">
        <f t="shared" si="2"/>
        <v>135</v>
      </c>
      <c r="J49" s="408"/>
      <c r="K49" s="400"/>
      <c r="L49" s="411"/>
      <c r="M49" s="411"/>
      <c r="N49" s="411">
        <f>I49</f>
        <v>135</v>
      </c>
      <c r="O49" s="411"/>
      <c r="P49" s="411"/>
      <c r="Q49" s="411"/>
      <c r="R49" s="411"/>
      <c r="S49" s="411"/>
      <c r="T49" s="411"/>
      <c r="U49" s="411"/>
      <c r="V49" s="411"/>
      <c r="W49" s="411"/>
      <c r="X49" s="405">
        <f t="shared" si="4"/>
        <v>135</v>
      </c>
      <c r="Y49" s="402">
        <f t="shared" si="5"/>
        <v>0</v>
      </c>
    </row>
    <row r="50" spans="1:25" s="416" customFormat="1" ht="24">
      <c r="A50" s="417" t="s">
        <v>744</v>
      </c>
      <c r="B50" s="395"/>
      <c r="C50" s="419" t="s">
        <v>745</v>
      </c>
      <c r="D50" s="388" t="s">
        <v>491</v>
      </c>
      <c r="E50" s="408" t="s">
        <v>739</v>
      </c>
      <c r="F50" s="404">
        <v>2</v>
      </c>
      <c r="G50" s="404">
        <v>7500</v>
      </c>
      <c r="H50" s="404">
        <f t="shared" si="1"/>
        <v>45000</v>
      </c>
      <c r="I50" s="404">
        <f t="shared" si="2"/>
        <v>90</v>
      </c>
      <c r="J50" s="408"/>
      <c r="K50" s="400"/>
      <c r="L50" s="411"/>
      <c r="M50" s="411"/>
      <c r="N50" s="411"/>
      <c r="O50" s="411"/>
      <c r="P50" s="411"/>
      <c r="Q50" s="411"/>
      <c r="R50" s="411"/>
      <c r="S50" s="411"/>
      <c r="T50" s="411"/>
      <c r="U50" s="411">
        <f>I50</f>
        <v>90</v>
      </c>
      <c r="V50" s="411"/>
      <c r="W50" s="411"/>
      <c r="X50" s="405">
        <f t="shared" si="4"/>
        <v>90</v>
      </c>
      <c r="Y50" s="402">
        <f t="shared" si="5"/>
        <v>0</v>
      </c>
    </row>
    <row r="51" spans="1:25" s="416" customFormat="1" ht="24">
      <c r="A51" s="417" t="s">
        <v>746</v>
      </c>
      <c r="B51" s="395"/>
      <c r="C51" s="419" t="s">
        <v>747</v>
      </c>
      <c r="D51" s="388" t="s">
        <v>491</v>
      </c>
      <c r="E51" s="408" t="s">
        <v>739</v>
      </c>
      <c r="F51" s="404">
        <v>1</v>
      </c>
      <c r="G51" s="404">
        <v>7500</v>
      </c>
      <c r="H51" s="404">
        <f t="shared" si="1"/>
        <v>45000</v>
      </c>
      <c r="I51" s="404">
        <f t="shared" si="2"/>
        <v>45</v>
      </c>
      <c r="J51" s="408"/>
      <c r="K51" s="400"/>
      <c r="L51" s="411"/>
      <c r="M51" s="411"/>
      <c r="N51" s="411">
        <f>I51</f>
        <v>45</v>
      </c>
      <c r="O51" s="411"/>
      <c r="P51" s="411"/>
      <c r="Q51" s="411"/>
      <c r="R51" s="411"/>
      <c r="S51" s="411"/>
      <c r="T51" s="411"/>
      <c r="U51" s="411"/>
      <c r="V51" s="411"/>
      <c r="W51" s="411"/>
      <c r="X51" s="405">
        <f t="shared" si="4"/>
        <v>45</v>
      </c>
      <c r="Y51" s="402">
        <f t="shared" si="5"/>
        <v>0</v>
      </c>
    </row>
    <row r="52" spans="1:25" s="416" customFormat="1" ht="24">
      <c r="A52" s="417" t="s">
        <v>748</v>
      </c>
      <c r="B52" s="395"/>
      <c r="C52" s="419" t="s">
        <v>749</v>
      </c>
      <c r="D52" s="388" t="s">
        <v>491</v>
      </c>
      <c r="E52" s="408" t="s">
        <v>739</v>
      </c>
      <c r="F52" s="404">
        <v>1</v>
      </c>
      <c r="G52" s="404">
        <v>7500</v>
      </c>
      <c r="H52" s="404">
        <f t="shared" si="1"/>
        <v>45000</v>
      </c>
      <c r="I52" s="404">
        <f t="shared" si="2"/>
        <v>45</v>
      </c>
      <c r="J52" s="408"/>
      <c r="K52" s="400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>
        <f>I52</f>
        <v>45</v>
      </c>
      <c r="W52" s="411"/>
      <c r="X52" s="405">
        <f t="shared" si="4"/>
        <v>45</v>
      </c>
      <c r="Y52" s="402">
        <f t="shared" si="5"/>
        <v>0</v>
      </c>
    </row>
    <row r="53" spans="1:25" s="416" customFormat="1" ht="24">
      <c r="A53" s="417" t="s">
        <v>750</v>
      </c>
      <c r="B53" s="395"/>
      <c r="C53" s="419" t="s">
        <v>751</v>
      </c>
      <c r="D53" s="388" t="s">
        <v>491</v>
      </c>
      <c r="E53" s="408" t="s">
        <v>739</v>
      </c>
      <c r="F53" s="404">
        <v>1</v>
      </c>
      <c r="G53" s="404">
        <v>7500</v>
      </c>
      <c r="H53" s="404">
        <f t="shared" si="1"/>
        <v>45000</v>
      </c>
      <c r="I53" s="404">
        <f t="shared" si="2"/>
        <v>45</v>
      </c>
      <c r="J53" s="408"/>
      <c r="K53" s="400"/>
      <c r="L53" s="411"/>
      <c r="M53" s="411"/>
      <c r="N53" s="411">
        <f>I53</f>
        <v>45</v>
      </c>
      <c r="O53" s="411"/>
      <c r="P53" s="411"/>
      <c r="Q53" s="411"/>
      <c r="R53" s="411"/>
      <c r="S53" s="411"/>
      <c r="T53" s="411"/>
      <c r="U53" s="411"/>
      <c r="V53" s="411"/>
      <c r="W53" s="411"/>
      <c r="X53" s="405">
        <f t="shared" si="4"/>
        <v>45</v>
      </c>
      <c r="Y53" s="402">
        <f t="shared" si="5"/>
        <v>0</v>
      </c>
    </row>
    <row r="54" spans="1:25" s="416" customFormat="1" ht="24">
      <c r="A54" s="417" t="s">
        <v>752</v>
      </c>
      <c r="B54" s="395"/>
      <c r="C54" s="419" t="s">
        <v>753</v>
      </c>
      <c r="D54" s="388" t="s">
        <v>491</v>
      </c>
      <c r="E54" s="408" t="s">
        <v>739</v>
      </c>
      <c r="F54" s="404">
        <v>1</v>
      </c>
      <c r="G54" s="404">
        <v>7500</v>
      </c>
      <c r="H54" s="404">
        <f t="shared" si="1"/>
        <v>45000</v>
      </c>
      <c r="I54" s="404">
        <f t="shared" si="2"/>
        <v>45</v>
      </c>
      <c r="J54" s="408"/>
      <c r="K54" s="400"/>
      <c r="L54" s="411"/>
      <c r="M54" s="411"/>
      <c r="N54" s="411">
        <f>I54</f>
        <v>45</v>
      </c>
      <c r="O54" s="411"/>
      <c r="P54" s="411"/>
      <c r="Q54" s="411"/>
      <c r="R54" s="411"/>
      <c r="S54" s="411"/>
      <c r="T54" s="411"/>
      <c r="U54" s="411"/>
      <c r="V54" s="411"/>
      <c r="W54" s="411"/>
      <c r="X54" s="405">
        <f t="shared" si="4"/>
        <v>45</v>
      </c>
      <c r="Y54" s="402">
        <f t="shared" si="5"/>
        <v>0</v>
      </c>
    </row>
    <row r="55" spans="1:25" s="416" customFormat="1" ht="24">
      <c r="A55" s="417" t="s">
        <v>754</v>
      </c>
      <c r="B55" s="395"/>
      <c r="C55" s="419" t="s">
        <v>755</v>
      </c>
      <c r="D55" s="388" t="s">
        <v>491</v>
      </c>
      <c r="E55" s="408" t="s">
        <v>739</v>
      </c>
      <c r="F55" s="404">
        <v>1</v>
      </c>
      <c r="G55" s="404">
        <v>7500</v>
      </c>
      <c r="H55" s="404">
        <f t="shared" si="1"/>
        <v>45000</v>
      </c>
      <c r="I55" s="404">
        <f t="shared" si="2"/>
        <v>45</v>
      </c>
      <c r="J55" s="408"/>
      <c r="K55" s="400"/>
      <c r="L55" s="411"/>
      <c r="M55" s="411"/>
      <c r="N55" s="411">
        <f>I55</f>
        <v>45</v>
      </c>
      <c r="O55" s="411"/>
      <c r="P55" s="411"/>
      <c r="Q55" s="411"/>
      <c r="R55" s="411"/>
      <c r="S55" s="411"/>
      <c r="T55" s="411"/>
      <c r="U55" s="411"/>
      <c r="V55" s="411"/>
      <c r="W55" s="411"/>
      <c r="X55" s="405">
        <f t="shared" si="4"/>
        <v>45</v>
      </c>
      <c r="Y55" s="402">
        <f t="shared" si="5"/>
        <v>0</v>
      </c>
    </row>
    <row r="56" spans="1:25" s="416" customFormat="1">
      <c r="A56" s="417" t="s">
        <v>756</v>
      </c>
      <c r="B56" s="395"/>
      <c r="C56" s="419" t="s">
        <v>757</v>
      </c>
      <c r="D56" s="388" t="s">
        <v>491</v>
      </c>
      <c r="E56" s="397" t="s">
        <v>668</v>
      </c>
      <c r="F56" s="404">
        <v>1</v>
      </c>
      <c r="G56" s="404">
        <v>3500</v>
      </c>
      <c r="H56" s="404">
        <f t="shared" si="1"/>
        <v>21000</v>
      </c>
      <c r="I56" s="404">
        <f t="shared" si="2"/>
        <v>21</v>
      </c>
      <c r="J56" s="408"/>
      <c r="K56" s="400"/>
      <c r="L56" s="411"/>
      <c r="M56" s="411"/>
      <c r="N56" s="411"/>
      <c r="O56" s="411"/>
      <c r="P56" s="411"/>
      <c r="Q56" s="411"/>
      <c r="R56" s="411"/>
      <c r="S56" s="411">
        <v>21</v>
      </c>
      <c r="T56" s="411"/>
      <c r="U56" s="411"/>
      <c r="V56" s="411"/>
      <c r="W56" s="411"/>
      <c r="X56" s="405">
        <f t="shared" si="4"/>
        <v>21</v>
      </c>
      <c r="Y56" s="402">
        <f t="shared" si="5"/>
        <v>0</v>
      </c>
    </row>
    <row r="57" spans="1:25" s="416" customFormat="1" ht="15" customHeight="1">
      <c r="A57" s="417" t="s">
        <v>758</v>
      </c>
      <c r="B57" s="395"/>
      <c r="C57" s="406" t="s">
        <v>759</v>
      </c>
      <c r="D57" s="388" t="s">
        <v>491</v>
      </c>
      <c r="E57" s="397" t="s">
        <v>668</v>
      </c>
      <c r="F57" s="404">
        <v>2</v>
      </c>
      <c r="G57" s="404">
        <v>3500</v>
      </c>
      <c r="H57" s="404">
        <f t="shared" si="1"/>
        <v>21000</v>
      </c>
      <c r="I57" s="404">
        <f t="shared" si="2"/>
        <v>42</v>
      </c>
      <c r="J57" s="408"/>
      <c r="K57" s="400"/>
      <c r="L57" s="411"/>
      <c r="M57" s="411"/>
      <c r="N57" s="411"/>
      <c r="O57" s="411"/>
      <c r="P57" s="411"/>
      <c r="Q57" s="411"/>
      <c r="R57" s="411"/>
      <c r="S57" s="411">
        <v>42</v>
      </c>
      <c r="T57" s="411"/>
      <c r="U57" s="411"/>
      <c r="V57" s="411"/>
      <c r="W57" s="411"/>
      <c r="X57" s="405">
        <f t="shared" si="4"/>
        <v>42</v>
      </c>
      <c r="Y57" s="402">
        <f t="shared" si="5"/>
        <v>0</v>
      </c>
    </row>
    <row r="58" spans="1:25" s="416" customFormat="1" ht="15.75" customHeight="1">
      <c r="A58" s="417" t="s">
        <v>760</v>
      </c>
      <c r="B58" s="395"/>
      <c r="C58" s="406" t="s">
        <v>761</v>
      </c>
      <c r="D58" s="388"/>
      <c r="E58" s="397" t="s">
        <v>668</v>
      </c>
      <c r="F58" s="404">
        <v>6</v>
      </c>
      <c r="G58" s="404">
        <v>3500</v>
      </c>
      <c r="H58" s="404">
        <f t="shared" si="1"/>
        <v>21000</v>
      </c>
      <c r="I58" s="404">
        <f t="shared" si="2"/>
        <v>126</v>
      </c>
      <c r="J58" s="408"/>
      <c r="K58" s="400"/>
      <c r="L58" s="411"/>
      <c r="M58" s="411"/>
      <c r="N58" s="411"/>
      <c r="O58" s="411"/>
      <c r="P58" s="411"/>
      <c r="Q58" s="411"/>
      <c r="R58" s="411"/>
      <c r="S58" s="411">
        <v>126</v>
      </c>
      <c r="T58" s="411"/>
      <c r="U58" s="411"/>
      <c r="V58" s="411"/>
      <c r="W58" s="411"/>
      <c r="X58" s="405">
        <f t="shared" si="4"/>
        <v>126</v>
      </c>
      <c r="Y58" s="402">
        <f t="shared" si="5"/>
        <v>0</v>
      </c>
    </row>
    <row r="59" spans="1:25" ht="30">
      <c r="A59" s="417" t="s">
        <v>762</v>
      </c>
      <c r="B59" s="423" t="s">
        <v>763</v>
      </c>
      <c r="C59" s="397" t="s">
        <v>764</v>
      </c>
      <c r="D59" s="388" t="s">
        <v>491</v>
      </c>
      <c r="E59" s="424" t="s">
        <v>465</v>
      </c>
      <c r="F59" s="404">
        <v>2</v>
      </c>
      <c r="G59" s="404">
        <v>4830</v>
      </c>
      <c r="H59" s="404">
        <f t="shared" si="1"/>
        <v>28980</v>
      </c>
      <c r="I59" s="404">
        <f t="shared" si="2"/>
        <v>57.96</v>
      </c>
      <c r="J59" s="392"/>
      <c r="K59" s="400"/>
      <c r="L59" s="411"/>
      <c r="M59" s="411"/>
      <c r="N59" s="411"/>
      <c r="O59" s="411"/>
      <c r="P59" s="411"/>
      <c r="Q59" s="411"/>
      <c r="R59" s="405">
        <f>I59</f>
        <v>57.96</v>
      </c>
      <c r="S59" s="411"/>
      <c r="T59" s="411"/>
      <c r="U59" s="411"/>
      <c r="V59" s="411"/>
      <c r="W59" s="411"/>
      <c r="X59" s="405">
        <f t="shared" si="4"/>
        <v>57.96</v>
      </c>
      <c r="Y59" s="402">
        <f t="shared" si="5"/>
        <v>0</v>
      </c>
    </row>
    <row r="60" spans="1:25" ht="30">
      <c r="A60" s="417" t="s">
        <v>765</v>
      </c>
      <c r="B60" s="388"/>
      <c r="C60" s="410" t="s">
        <v>766</v>
      </c>
      <c r="D60" s="388" t="s">
        <v>491</v>
      </c>
      <c r="E60" s="424" t="s">
        <v>465</v>
      </c>
      <c r="F60" s="404">
        <v>2</v>
      </c>
      <c r="G60" s="404">
        <v>4830</v>
      </c>
      <c r="H60" s="404">
        <f t="shared" si="1"/>
        <v>28980</v>
      </c>
      <c r="I60" s="404">
        <f t="shared" si="2"/>
        <v>57.96</v>
      </c>
      <c r="J60" s="408"/>
      <c r="K60" s="400"/>
      <c r="L60" s="405"/>
      <c r="M60" s="405"/>
      <c r="N60" s="405"/>
      <c r="O60" s="405"/>
      <c r="P60" s="405"/>
      <c r="Q60" s="405"/>
      <c r="R60" s="405">
        <f>I60</f>
        <v>57.96</v>
      </c>
      <c r="S60" s="405"/>
      <c r="T60" s="405"/>
      <c r="U60" s="405"/>
      <c r="V60" s="405"/>
      <c r="W60" s="405"/>
      <c r="X60" s="405">
        <f t="shared" si="4"/>
        <v>57.96</v>
      </c>
      <c r="Y60" s="402">
        <f t="shared" si="5"/>
        <v>0</v>
      </c>
    </row>
    <row r="61" spans="1:25" ht="24">
      <c r="A61" s="417" t="s">
        <v>767</v>
      </c>
      <c r="B61" s="388"/>
      <c r="C61" s="397" t="s">
        <v>768</v>
      </c>
      <c r="D61" s="388" t="s">
        <v>491</v>
      </c>
      <c r="E61" s="408" t="s">
        <v>769</v>
      </c>
      <c r="F61" s="404">
        <v>4</v>
      </c>
      <c r="G61" s="404">
        <v>2530</v>
      </c>
      <c r="H61" s="404">
        <f t="shared" si="1"/>
        <v>15180</v>
      </c>
      <c r="I61" s="404">
        <f t="shared" si="2"/>
        <v>60.72</v>
      </c>
      <c r="J61" s="408"/>
      <c r="K61" s="400"/>
      <c r="L61" s="405"/>
      <c r="M61" s="405"/>
      <c r="N61" s="405"/>
      <c r="O61" s="405"/>
      <c r="P61" s="405"/>
      <c r="Q61" s="405">
        <f>I61</f>
        <v>60.72</v>
      </c>
      <c r="R61" s="405"/>
      <c r="S61" s="405"/>
      <c r="T61" s="405"/>
      <c r="U61" s="405"/>
      <c r="V61" s="405"/>
      <c r="W61" s="405"/>
      <c r="X61" s="405">
        <f t="shared" si="4"/>
        <v>60.72</v>
      </c>
      <c r="Y61" s="402">
        <f t="shared" si="5"/>
        <v>0</v>
      </c>
    </row>
    <row r="62" spans="1:25">
      <c r="A62" s="417" t="s">
        <v>770</v>
      </c>
      <c r="B62" s="388"/>
      <c r="C62" s="410" t="s">
        <v>771</v>
      </c>
      <c r="D62" s="388" t="s">
        <v>491</v>
      </c>
      <c r="E62" s="424" t="s">
        <v>465</v>
      </c>
      <c r="F62" s="404">
        <v>4</v>
      </c>
      <c r="G62" s="404">
        <v>2500</v>
      </c>
      <c r="H62" s="404">
        <f t="shared" si="1"/>
        <v>15000</v>
      </c>
      <c r="I62" s="404">
        <f t="shared" si="2"/>
        <v>60</v>
      </c>
      <c r="J62" s="408"/>
      <c r="K62" s="400"/>
      <c r="L62" s="405"/>
      <c r="M62" s="405"/>
      <c r="N62" s="405"/>
      <c r="O62" s="405"/>
      <c r="P62" s="405"/>
      <c r="Q62" s="405"/>
      <c r="R62" s="405"/>
      <c r="S62" s="405">
        <f>I62</f>
        <v>60</v>
      </c>
      <c r="T62" s="405"/>
      <c r="U62" s="405"/>
      <c r="V62" s="405"/>
      <c r="W62" s="405"/>
      <c r="X62" s="405">
        <f t="shared" si="4"/>
        <v>60</v>
      </c>
      <c r="Y62" s="402">
        <f t="shared" si="5"/>
        <v>0</v>
      </c>
    </row>
    <row r="63" spans="1:25">
      <c r="A63" s="417" t="s">
        <v>772</v>
      </c>
      <c r="B63" s="388"/>
      <c r="C63" s="410" t="s">
        <v>773</v>
      </c>
      <c r="D63" s="388" t="s">
        <v>491</v>
      </c>
      <c r="E63" s="424" t="s">
        <v>663</v>
      </c>
      <c r="F63" s="404">
        <v>7</v>
      </c>
      <c r="G63" s="404">
        <v>575</v>
      </c>
      <c r="H63" s="404">
        <f t="shared" si="1"/>
        <v>3450</v>
      </c>
      <c r="I63" s="404">
        <f t="shared" si="2"/>
        <v>24.15</v>
      </c>
      <c r="J63" s="408"/>
      <c r="K63" s="400"/>
      <c r="L63" s="405"/>
      <c r="M63" s="405"/>
      <c r="N63" s="405"/>
      <c r="O63" s="405"/>
      <c r="P63" s="405"/>
      <c r="Q63" s="405"/>
      <c r="R63" s="405"/>
      <c r="S63" s="405"/>
      <c r="T63" s="405"/>
      <c r="U63" s="405">
        <f>I63</f>
        <v>24.15</v>
      </c>
      <c r="V63" s="405"/>
      <c r="W63" s="405"/>
      <c r="X63" s="405">
        <f t="shared" si="4"/>
        <v>24.15</v>
      </c>
      <c r="Y63" s="402">
        <f t="shared" si="5"/>
        <v>0</v>
      </c>
    </row>
    <row r="64" spans="1:25">
      <c r="A64" s="417" t="s">
        <v>774</v>
      </c>
      <c r="B64" s="388"/>
      <c r="C64" s="397" t="s">
        <v>775</v>
      </c>
      <c r="D64" s="388" t="s">
        <v>491</v>
      </c>
      <c r="E64" s="424" t="s">
        <v>465</v>
      </c>
      <c r="F64" s="404">
        <v>3</v>
      </c>
      <c r="G64" s="404">
        <v>3450</v>
      </c>
      <c r="H64" s="404">
        <f t="shared" si="1"/>
        <v>20700</v>
      </c>
      <c r="I64" s="404">
        <f t="shared" si="2"/>
        <v>62.1</v>
      </c>
      <c r="J64" s="408"/>
      <c r="K64" s="400"/>
      <c r="L64" s="405"/>
      <c r="M64" s="405"/>
      <c r="N64" s="405"/>
      <c r="O64" s="405"/>
      <c r="P64" s="405"/>
      <c r="Q64" s="405"/>
      <c r="R64" s="405"/>
      <c r="S64" s="405"/>
      <c r="T64" s="405"/>
      <c r="U64" s="405">
        <f>I64</f>
        <v>62.1</v>
      </c>
      <c r="V64" s="405"/>
      <c r="W64" s="405"/>
      <c r="X64" s="405">
        <f t="shared" si="4"/>
        <v>62.1</v>
      </c>
      <c r="Y64" s="402">
        <f t="shared" si="5"/>
        <v>0</v>
      </c>
    </row>
    <row r="65" spans="1:25" ht="25.5">
      <c r="A65" s="417" t="s">
        <v>776</v>
      </c>
      <c r="B65" s="388"/>
      <c r="C65" s="397" t="s">
        <v>777</v>
      </c>
      <c r="D65" s="388" t="s">
        <v>491</v>
      </c>
      <c r="E65" s="425" t="s">
        <v>778</v>
      </c>
      <c r="F65" s="404">
        <v>7</v>
      </c>
      <c r="G65" s="404">
        <v>3500</v>
      </c>
      <c r="H65" s="404">
        <f t="shared" si="1"/>
        <v>21000</v>
      </c>
      <c r="I65" s="404">
        <f t="shared" si="2"/>
        <v>147</v>
      </c>
      <c r="J65" s="408"/>
      <c r="K65" s="400"/>
      <c r="L65" s="405"/>
      <c r="M65" s="405"/>
      <c r="N65" s="405"/>
      <c r="O65" s="405"/>
      <c r="P65" s="405"/>
      <c r="Q65" s="405"/>
      <c r="R65" s="405"/>
      <c r="S65" s="405"/>
      <c r="T65" s="405"/>
      <c r="U65" s="405">
        <f>I65</f>
        <v>147</v>
      </c>
      <c r="V65" s="405"/>
      <c r="W65" s="405"/>
      <c r="X65" s="405">
        <f t="shared" si="4"/>
        <v>147</v>
      </c>
      <c r="Y65" s="402">
        <f t="shared" si="5"/>
        <v>0</v>
      </c>
    </row>
    <row r="66" spans="1:25" s="416" customFormat="1">
      <c r="A66" s="395">
        <v>4</v>
      </c>
      <c r="B66" s="426"/>
      <c r="C66" s="396" t="s">
        <v>779</v>
      </c>
      <c r="D66" s="395"/>
      <c r="E66" s="427"/>
      <c r="F66" s="398"/>
      <c r="G66" s="398">
        <f>G67+G68+G69+G70</f>
        <v>480000.33333333337</v>
      </c>
      <c r="H66" s="404">
        <f t="shared" si="1"/>
        <v>2880002</v>
      </c>
      <c r="I66" s="398">
        <f>I67+I68+I69+I70</f>
        <v>20324</v>
      </c>
      <c r="J66" s="408"/>
      <c r="K66" s="400">
        <f t="shared" ref="K66:K90" si="14">G66*F66/1000</f>
        <v>0</v>
      </c>
      <c r="L66" s="398">
        <f>L67+L68+L69+L70</f>
        <v>630</v>
      </c>
      <c r="M66" s="398">
        <f t="shared" ref="M66:W66" si="15">M67+M68+M69+M70</f>
        <v>1633.818181818182</v>
      </c>
      <c r="N66" s="398">
        <f t="shared" si="15"/>
        <v>1851.818181818182</v>
      </c>
      <c r="O66" s="398">
        <f t="shared" si="15"/>
        <v>1971.818181818182</v>
      </c>
      <c r="P66" s="398">
        <f t="shared" si="15"/>
        <v>1633.818181818182</v>
      </c>
      <c r="Q66" s="398">
        <f t="shared" si="15"/>
        <v>1551.818181818182</v>
      </c>
      <c r="R66" s="398">
        <f t="shared" si="15"/>
        <v>2721.818181818182</v>
      </c>
      <c r="S66" s="398">
        <f t="shared" si="15"/>
        <v>2181.818181818182</v>
      </c>
      <c r="T66" s="398">
        <f t="shared" si="15"/>
        <v>1521.818181818182</v>
      </c>
      <c r="U66" s="398">
        <f t="shared" si="15"/>
        <v>1581.818181818182</v>
      </c>
      <c r="V66" s="398">
        <f t="shared" si="15"/>
        <v>1521.818181818182</v>
      </c>
      <c r="W66" s="398">
        <f t="shared" si="15"/>
        <v>1521.818181818182</v>
      </c>
      <c r="X66" s="398">
        <f>X67+X68+X69+X70</f>
        <v>20324</v>
      </c>
      <c r="Y66" s="402">
        <f t="shared" si="5"/>
        <v>0</v>
      </c>
    </row>
    <row r="67" spans="1:25">
      <c r="A67" s="417" t="s">
        <v>780</v>
      </c>
      <c r="B67" s="423" t="s">
        <v>781</v>
      </c>
      <c r="C67" s="428" t="s">
        <v>782</v>
      </c>
      <c r="D67" s="388" t="s">
        <v>491</v>
      </c>
      <c r="E67" s="424" t="s">
        <v>783</v>
      </c>
      <c r="F67" s="404">
        <v>4</v>
      </c>
      <c r="G67" s="429">
        <v>30000</v>
      </c>
      <c r="H67" s="429">
        <f t="shared" si="1"/>
        <v>180000</v>
      </c>
      <c r="I67" s="429">
        <v>164</v>
      </c>
      <c r="J67" s="408"/>
      <c r="K67" s="400">
        <f t="shared" si="14"/>
        <v>120</v>
      </c>
      <c r="L67" s="411">
        <v>0</v>
      </c>
      <c r="M67" s="411">
        <f>I67/2</f>
        <v>82</v>
      </c>
      <c r="N67" s="411">
        <v>0</v>
      </c>
      <c r="O67" s="411">
        <v>0</v>
      </c>
      <c r="P67" s="411">
        <f>I67/2</f>
        <v>82</v>
      </c>
      <c r="Q67" s="411">
        <v>0</v>
      </c>
      <c r="R67" s="411">
        <v>0</v>
      </c>
      <c r="S67" s="411">
        <v>0</v>
      </c>
      <c r="T67" s="411">
        <v>0</v>
      </c>
      <c r="U67" s="411">
        <v>0</v>
      </c>
      <c r="V67" s="411">
        <v>0</v>
      </c>
      <c r="W67" s="411">
        <v>0</v>
      </c>
      <c r="X67" s="405">
        <f>SUM(L67:W67)</f>
        <v>164</v>
      </c>
      <c r="Y67" s="402">
        <f t="shared" si="5"/>
        <v>0</v>
      </c>
    </row>
    <row r="68" spans="1:25">
      <c r="A68" s="417" t="s">
        <v>784</v>
      </c>
      <c r="B68" s="423" t="s">
        <v>781</v>
      </c>
      <c r="C68" s="428" t="s">
        <v>785</v>
      </c>
      <c r="D68" s="388" t="s">
        <v>491</v>
      </c>
      <c r="E68" s="424" t="s">
        <v>783</v>
      </c>
      <c r="F68" s="404">
        <v>3</v>
      </c>
      <c r="G68" s="429">
        <v>36667</v>
      </c>
      <c r="H68" s="429">
        <f t="shared" si="1"/>
        <v>220002</v>
      </c>
      <c r="I68" s="429"/>
      <c r="J68" s="408"/>
      <c r="K68" s="400">
        <f t="shared" si="14"/>
        <v>110.001</v>
      </c>
      <c r="L68" s="405">
        <v>0</v>
      </c>
      <c r="M68" s="405">
        <v>0</v>
      </c>
      <c r="N68" s="405">
        <v>0</v>
      </c>
      <c r="O68" s="405">
        <v>0</v>
      </c>
      <c r="P68" s="405">
        <v>0</v>
      </c>
      <c r="Q68" s="405">
        <v>0</v>
      </c>
      <c r="R68" s="405">
        <v>0</v>
      </c>
      <c r="S68" s="405">
        <v>0</v>
      </c>
      <c r="T68" s="405">
        <v>0</v>
      </c>
      <c r="U68" s="405">
        <v>0</v>
      </c>
      <c r="V68" s="405">
        <v>0</v>
      </c>
      <c r="W68" s="405">
        <v>0</v>
      </c>
      <c r="X68" s="405">
        <f t="shared" ref="X68:X94" si="16">SUM(L68:W68)</f>
        <v>0</v>
      </c>
      <c r="Y68" s="402">
        <f t="shared" si="5"/>
        <v>0</v>
      </c>
    </row>
    <row r="69" spans="1:25">
      <c r="A69" s="417" t="s">
        <v>786</v>
      </c>
      <c r="B69" s="423" t="s">
        <v>781</v>
      </c>
      <c r="C69" s="428" t="s">
        <v>787</v>
      </c>
      <c r="D69" s="388" t="s">
        <v>491</v>
      </c>
      <c r="E69" s="424" t="s">
        <v>783</v>
      </c>
      <c r="F69" s="404">
        <v>2</v>
      </c>
      <c r="G69" s="429">
        <v>55000</v>
      </c>
      <c r="H69" s="429">
        <f t="shared" si="1"/>
        <v>330000</v>
      </c>
      <c r="I69" s="429"/>
      <c r="J69" s="408"/>
      <c r="K69" s="400">
        <f t="shared" si="14"/>
        <v>110</v>
      </c>
      <c r="L69" s="405">
        <v>0</v>
      </c>
      <c r="M69" s="405">
        <v>0</v>
      </c>
      <c r="N69" s="405">
        <v>0</v>
      </c>
      <c r="O69" s="405">
        <v>0</v>
      </c>
      <c r="P69" s="405">
        <v>0</v>
      </c>
      <c r="Q69" s="405">
        <v>0</v>
      </c>
      <c r="R69" s="405">
        <v>0</v>
      </c>
      <c r="S69" s="405">
        <v>0</v>
      </c>
      <c r="T69" s="405">
        <v>0</v>
      </c>
      <c r="U69" s="405">
        <v>0</v>
      </c>
      <c r="V69" s="405">
        <v>0</v>
      </c>
      <c r="W69" s="405">
        <v>0</v>
      </c>
      <c r="X69" s="405">
        <f t="shared" si="16"/>
        <v>0</v>
      </c>
      <c r="Y69" s="402">
        <f t="shared" si="5"/>
        <v>0</v>
      </c>
    </row>
    <row r="70" spans="1:25">
      <c r="A70" s="417" t="s">
        <v>788</v>
      </c>
      <c r="B70" s="423" t="s">
        <v>781</v>
      </c>
      <c r="C70" s="428" t="s">
        <v>789</v>
      </c>
      <c r="D70" s="388" t="s">
        <v>491</v>
      </c>
      <c r="E70" s="424" t="s">
        <v>783</v>
      </c>
      <c r="F70" s="404"/>
      <c r="G70" s="429">
        <f>G71+G74+G72+G73+G75+G76+G77</f>
        <v>358333.33333333337</v>
      </c>
      <c r="H70" s="429">
        <f>H71+H74+H72+H73+H75+H76+H77</f>
        <v>2150000</v>
      </c>
      <c r="I70" s="429">
        <f>I71+I74+I72+I73+I75+I76+I77</f>
        <v>20160</v>
      </c>
      <c r="J70" s="408"/>
      <c r="K70" s="400">
        <f t="shared" si="14"/>
        <v>0</v>
      </c>
      <c r="L70" s="401">
        <f>SUM(L71:L77)</f>
        <v>630</v>
      </c>
      <c r="M70" s="401">
        <f t="shared" ref="M70:W70" si="17">SUM(M71:M77)</f>
        <v>1551.818181818182</v>
      </c>
      <c r="N70" s="401">
        <f t="shared" si="17"/>
        <v>1851.818181818182</v>
      </c>
      <c r="O70" s="401">
        <f t="shared" si="17"/>
        <v>1971.818181818182</v>
      </c>
      <c r="P70" s="401">
        <f t="shared" si="17"/>
        <v>1551.818181818182</v>
      </c>
      <c r="Q70" s="401">
        <f t="shared" si="17"/>
        <v>1551.818181818182</v>
      </c>
      <c r="R70" s="401">
        <f t="shared" si="17"/>
        <v>2721.818181818182</v>
      </c>
      <c r="S70" s="401">
        <f t="shared" si="17"/>
        <v>2181.818181818182</v>
      </c>
      <c r="T70" s="401">
        <f t="shared" si="17"/>
        <v>1521.818181818182</v>
      </c>
      <c r="U70" s="401">
        <f t="shared" si="17"/>
        <v>1581.818181818182</v>
      </c>
      <c r="V70" s="401">
        <f t="shared" si="17"/>
        <v>1521.818181818182</v>
      </c>
      <c r="W70" s="401">
        <f t="shared" si="17"/>
        <v>1521.818181818182</v>
      </c>
      <c r="X70" s="401">
        <f>SUM(X71:X77)</f>
        <v>20160</v>
      </c>
      <c r="Y70" s="402">
        <f>I70-X70</f>
        <v>0</v>
      </c>
    </row>
    <row r="71" spans="1:25" ht="15.6" customHeight="1">
      <c r="A71" s="417" t="s">
        <v>790</v>
      </c>
      <c r="B71" s="423" t="s">
        <v>781</v>
      </c>
      <c r="C71" s="430" t="s">
        <v>791</v>
      </c>
      <c r="D71" s="388" t="s">
        <v>491</v>
      </c>
      <c r="E71" s="424" t="s">
        <v>783</v>
      </c>
      <c r="F71" s="404">
        <v>12</v>
      </c>
      <c r="G71" s="404">
        <v>150000</v>
      </c>
      <c r="H71" s="404">
        <f t="shared" ref="H71:H94" si="18">G71*$K$4</f>
        <v>900000</v>
      </c>
      <c r="I71" s="404">
        <f>F71*H71/1000</f>
        <v>10800</v>
      </c>
      <c r="J71" s="408"/>
      <c r="K71" s="400">
        <f t="shared" si="14"/>
        <v>1800</v>
      </c>
      <c r="L71" s="405"/>
      <c r="M71" s="405">
        <f>$I$71/11</f>
        <v>981.81818181818187</v>
      </c>
      <c r="N71" s="405">
        <f t="shared" ref="N71:W71" si="19">$I$71/11</f>
        <v>981.81818181818187</v>
      </c>
      <c r="O71" s="405">
        <f t="shared" si="19"/>
        <v>981.81818181818187</v>
      </c>
      <c r="P71" s="405">
        <f t="shared" si="19"/>
        <v>981.81818181818187</v>
      </c>
      <c r="Q71" s="405">
        <f t="shared" si="19"/>
        <v>981.81818181818187</v>
      </c>
      <c r="R71" s="405">
        <f t="shared" si="19"/>
        <v>981.81818181818187</v>
      </c>
      <c r="S71" s="405">
        <f t="shared" si="19"/>
        <v>981.81818181818187</v>
      </c>
      <c r="T71" s="405">
        <f t="shared" si="19"/>
        <v>981.81818181818187</v>
      </c>
      <c r="U71" s="405">
        <f t="shared" si="19"/>
        <v>981.81818181818187</v>
      </c>
      <c r="V71" s="405">
        <f t="shared" si="19"/>
        <v>981.81818181818187</v>
      </c>
      <c r="W71" s="405">
        <f t="shared" si="19"/>
        <v>981.81818181818187</v>
      </c>
      <c r="X71" s="405">
        <f t="shared" ref="X71:X77" si="20">SUM(L71:W71)</f>
        <v>10800</v>
      </c>
      <c r="Y71" s="402">
        <f t="shared" ref="Y71:Y94" si="21">I71-X71</f>
        <v>0</v>
      </c>
    </row>
    <row r="72" spans="1:25">
      <c r="A72" s="417" t="s">
        <v>792</v>
      </c>
      <c r="B72" s="423" t="s">
        <v>781</v>
      </c>
      <c r="C72" s="422" t="s">
        <v>793</v>
      </c>
      <c r="D72" s="388" t="s">
        <v>491</v>
      </c>
      <c r="E72" s="424" t="s">
        <v>783</v>
      </c>
      <c r="F72" s="404">
        <v>12</v>
      </c>
      <c r="G72" s="404">
        <f>340000/12</f>
        <v>28333.333333333332</v>
      </c>
      <c r="H72" s="404">
        <f t="shared" si="18"/>
        <v>170000</v>
      </c>
      <c r="I72" s="404">
        <f t="shared" ref="I72:I94" si="22">F72*H72/1000</f>
        <v>2040</v>
      </c>
      <c r="J72" s="408"/>
      <c r="K72" s="400">
        <f t="shared" si="14"/>
        <v>340</v>
      </c>
      <c r="L72" s="405">
        <v>90</v>
      </c>
      <c r="M72" s="405">
        <v>90</v>
      </c>
      <c r="N72" s="405">
        <v>90</v>
      </c>
      <c r="O72" s="405">
        <v>90</v>
      </c>
      <c r="P72" s="405">
        <v>90</v>
      </c>
      <c r="Q72" s="405">
        <v>90</v>
      </c>
      <c r="R72" s="405">
        <v>1200</v>
      </c>
      <c r="S72" s="405">
        <v>60</v>
      </c>
      <c r="T72" s="405">
        <v>60</v>
      </c>
      <c r="U72" s="405">
        <v>60</v>
      </c>
      <c r="V72" s="405">
        <v>60</v>
      </c>
      <c r="W72" s="405">
        <v>60</v>
      </c>
      <c r="X72" s="405">
        <f t="shared" si="20"/>
        <v>2040</v>
      </c>
      <c r="Y72" s="402">
        <f t="shared" si="21"/>
        <v>0</v>
      </c>
    </row>
    <row r="73" spans="1:25">
      <c r="A73" s="417" t="s">
        <v>794</v>
      </c>
      <c r="B73" s="423"/>
      <c r="C73" s="422" t="s">
        <v>795</v>
      </c>
      <c r="D73" s="388" t="s">
        <v>491</v>
      </c>
      <c r="E73" s="424" t="s">
        <v>783</v>
      </c>
      <c r="F73" s="404">
        <v>12</v>
      </c>
      <c r="G73" s="404">
        <f>480000/12</f>
        <v>40000</v>
      </c>
      <c r="H73" s="404">
        <f t="shared" si="18"/>
        <v>240000</v>
      </c>
      <c r="I73" s="404">
        <f>F73*H73/1000</f>
        <v>2880</v>
      </c>
      <c r="J73" s="408"/>
      <c r="K73" s="400">
        <f t="shared" si="14"/>
        <v>480</v>
      </c>
      <c r="L73" s="405">
        <v>240</v>
      </c>
      <c r="M73" s="405">
        <v>240</v>
      </c>
      <c r="N73" s="405">
        <v>240</v>
      </c>
      <c r="O73" s="405">
        <v>240</v>
      </c>
      <c r="P73" s="405">
        <v>240</v>
      </c>
      <c r="Q73" s="405">
        <v>240</v>
      </c>
      <c r="R73" s="405">
        <v>240</v>
      </c>
      <c r="S73" s="405">
        <v>240</v>
      </c>
      <c r="T73" s="405">
        <v>240</v>
      </c>
      <c r="U73" s="405">
        <v>240</v>
      </c>
      <c r="V73" s="405">
        <v>240</v>
      </c>
      <c r="W73" s="405">
        <v>240</v>
      </c>
      <c r="X73" s="405">
        <f t="shared" si="20"/>
        <v>2880</v>
      </c>
      <c r="Y73" s="402">
        <f t="shared" si="21"/>
        <v>0</v>
      </c>
    </row>
    <row r="74" spans="1:25">
      <c r="A74" s="417" t="s">
        <v>796</v>
      </c>
      <c r="B74" s="423"/>
      <c r="C74" s="422" t="s">
        <v>797</v>
      </c>
      <c r="D74" s="388" t="s">
        <v>491</v>
      </c>
      <c r="E74" s="424" t="s">
        <v>783</v>
      </c>
      <c r="F74" s="404">
        <v>12</v>
      </c>
      <c r="G74" s="404">
        <v>40000</v>
      </c>
      <c r="H74" s="404">
        <f t="shared" si="18"/>
        <v>240000</v>
      </c>
      <c r="I74" s="404">
        <f t="shared" si="22"/>
        <v>2880</v>
      </c>
      <c r="J74" s="408"/>
      <c r="K74" s="400">
        <f t="shared" si="14"/>
        <v>480</v>
      </c>
      <c r="L74" s="405">
        <f>$I$74/12</f>
        <v>240</v>
      </c>
      <c r="M74" s="405">
        <f t="shared" ref="M74:W74" si="23">$I$74/12</f>
        <v>240</v>
      </c>
      <c r="N74" s="405">
        <f t="shared" si="23"/>
        <v>240</v>
      </c>
      <c r="O74" s="405">
        <f t="shared" si="23"/>
        <v>240</v>
      </c>
      <c r="P74" s="405">
        <f t="shared" si="23"/>
        <v>240</v>
      </c>
      <c r="Q74" s="405">
        <f t="shared" si="23"/>
        <v>240</v>
      </c>
      <c r="R74" s="405">
        <f t="shared" si="23"/>
        <v>240</v>
      </c>
      <c r="S74" s="405">
        <f t="shared" si="23"/>
        <v>240</v>
      </c>
      <c r="T74" s="405">
        <f t="shared" si="23"/>
        <v>240</v>
      </c>
      <c r="U74" s="405">
        <f t="shared" si="23"/>
        <v>240</v>
      </c>
      <c r="V74" s="405">
        <f t="shared" si="23"/>
        <v>240</v>
      </c>
      <c r="W74" s="405">
        <f t="shared" si="23"/>
        <v>240</v>
      </c>
      <c r="X74" s="405">
        <f t="shared" si="20"/>
        <v>2880</v>
      </c>
      <c r="Y74" s="402">
        <f t="shared" si="21"/>
        <v>0</v>
      </c>
    </row>
    <row r="75" spans="1:25">
      <c r="A75" s="417" t="s">
        <v>798</v>
      </c>
      <c r="B75" s="423" t="s">
        <v>781</v>
      </c>
      <c r="C75" s="430" t="s">
        <v>799</v>
      </c>
      <c r="D75" s="388" t="s">
        <v>491</v>
      </c>
      <c r="E75" s="424" t="s">
        <v>783</v>
      </c>
      <c r="F75" s="404">
        <v>3</v>
      </c>
      <c r="G75" s="404">
        <v>40000</v>
      </c>
      <c r="H75" s="404">
        <f t="shared" si="18"/>
        <v>240000</v>
      </c>
      <c r="I75" s="404">
        <f t="shared" si="22"/>
        <v>720</v>
      </c>
      <c r="J75" s="408"/>
      <c r="K75" s="400">
        <f t="shared" si="14"/>
        <v>120</v>
      </c>
      <c r="L75" s="405"/>
      <c r="M75" s="405">
        <v>0</v>
      </c>
      <c r="N75" s="405">
        <v>0</v>
      </c>
      <c r="O75" s="405">
        <f>I75/2</f>
        <v>360</v>
      </c>
      <c r="P75" s="405">
        <v>0</v>
      </c>
      <c r="Q75" s="405">
        <v>0</v>
      </c>
      <c r="R75" s="405">
        <v>0</v>
      </c>
      <c r="S75" s="405">
        <f>I75/2</f>
        <v>360</v>
      </c>
      <c r="T75" s="405">
        <v>0</v>
      </c>
      <c r="U75" s="405">
        <v>0</v>
      </c>
      <c r="V75" s="405">
        <v>0</v>
      </c>
      <c r="W75" s="405">
        <v>0</v>
      </c>
      <c r="X75" s="405">
        <f t="shared" si="20"/>
        <v>720</v>
      </c>
      <c r="Y75" s="402">
        <f t="shared" si="21"/>
        <v>0</v>
      </c>
    </row>
    <row r="76" spans="1:25">
      <c r="A76" s="417" t="s">
        <v>800</v>
      </c>
      <c r="B76" s="423"/>
      <c r="C76" s="430" t="s">
        <v>801</v>
      </c>
      <c r="D76" s="388" t="s">
        <v>491</v>
      </c>
      <c r="E76" s="424" t="s">
        <v>783</v>
      </c>
      <c r="F76" s="404">
        <v>4</v>
      </c>
      <c r="G76" s="404">
        <f>40000/4</f>
        <v>10000</v>
      </c>
      <c r="H76" s="404">
        <f t="shared" si="18"/>
        <v>60000</v>
      </c>
      <c r="I76" s="404">
        <f t="shared" si="22"/>
        <v>240</v>
      </c>
      <c r="J76" s="408"/>
      <c r="K76" s="400">
        <f t="shared" si="14"/>
        <v>40</v>
      </c>
      <c r="L76" s="405">
        <v>60</v>
      </c>
      <c r="M76" s="405">
        <v>0</v>
      </c>
      <c r="N76" s="405">
        <v>0</v>
      </c>
      <c r="O76" s="405">
        <v>60</v>
      </c>
      <c r="P76" s="405">
        <v>0</v>
      </c>
      <c r="Q76" s="405">
        <v>0</v>
      </c>
      <c r="R76" s="405">
        <v>60</v>
      </c>
      <c r="S76" s="405">
        <v>0</v>
      </c>
      <c r="T76" s="405">
        <v>0</v>
      </c>
      <c r="U76" s="405">
        <v>60</v>
      </c>
      <c r="V76" s="405">
        <v>0</v>
      </c>
      <c r="W76" s="405">
        <v>0</v>
      </c>
      <c r="X76" s="405">
        <f t="shared" si="20"/>
        <v>240</v>
      </c>
      <c r="Y76" s="402">
        <f t="shared" si="21"/>
        <v>0</v>
      </c>
    </row>
    <row r="77" spans="1:25">
      <c r="A77" s="417" t="s">
        <v>802</v>
      </c>
      <c r="B77" s="423"/>
      <c r="C77" s="422" t="s">
        <v>803</v>
      </c>
      <c r="D77" s="388" t="s">
        <v>491</v>
      </c>
      <c r="E77" s="424" t="s">
        <v>783</v>
      </c>
      <c r="F77" s="404">
        <v>2</v>
      </c>
      <c r="G77" s="404">
        <v>50000</v>
      </c>
      <c r="H77" s="404">
        <f t="shared" si="18"/>
        <v>300000</v>
      </c>
      <c r="I77" s="404">
        <f t="shared" si="22"/>
        <v>600</v>
      </c>
      <c r="J77" s="408"/>
      <c r="K77" s="400">
        <f t="shared" si="14"/>
        <v>100</v>
      </c>
      <c r="L77" s="405">
        <v>0</v>
      </c>
      <c r="M77" s="405">
        <v>0</v>
      </c>
      <c r="N77" s="405">
        <f>I77/2</f>
        <v>300</v>
      </c>
      <c r="O77" s="405">
        <v>0</v>
      </c>
      <c r="P77" s="405">
        <v>0</v>
      </c>
      <c r="Q77" s="405">
        <v>0</v>
      </c>
      <c r="R77" s="405">
        <v>0</v>
      </c>
      <c r="S77" s="405">
        <f>I77/2</f>
        <v>300</v>
      </c>
      <c r="T77" s="405">
        <v>0</v>
      </c>
      <c r="U77" s="405">
        <v>0</v>
      </c>
      <c r="V77" s="405">
        <v>0</v>
      </c>
      <c r="W77" s="405">
        <v>0</v>
      </c>
      <c r="X77" s="405">
        <f t="shared" si="20"/>
        <v>600</v>
      </c>
      <c r="Y77" s="402">
        <f t="shared" si="21"/>
        <v>0</v>
      </c>
    </row>
    <row r="78" spans="1:25" s="416" customFormat="1">
      <c r="A78" s="395">
        <v>5</v>
      </c>
      <c r="B78" s="426"/>
      <c r="C78" s="396" t="s">
        <v>804</v>
      </c>
      <c r="D78" s="395"/>
      <c r="E78" s="427"/>
      <c r="F78" s="398"/>
      <c r="G78" s="398"/>
      <c r="H78" s="404"/>
      <c r="I78" s="398">
        <f>I79+I80</f>
        <v>7747.2</v>
      </c>
      <c r="J78" s="408"/>
      <c r="K78" s="400">
        <f t="shared" si="14"/>
        <v>0</v>
      </c>
      <c r="L78" s="398">
        <f>L79+L80</f>
        <v>645.59999999999991</v>
      </c>
      <c r="M78" s="398">
        <f t="shared" ref="M78:W78" si="24">M79+M80</f>
        <v>645.59999999999991</v>
      </c>
      <c r="N78" s="398">
        <f t="shared" si="24"/>
        <v>645.59999999999991</v>
      </c>
      <c r="O78" s="398">
        <f t="shared" si="24"/>
        <v>645.59999999999991</v>
      </c>
      <c r="P78" s="398">
        <f t="shared" si="24"/>
        <v>645.59999999999991</v>
      </c>
      <c r="Q78" s="398">
        <f t="shared" si="24"/>
        <v>645.59999999999991</v>
      </c>
      <c r="R78" s="398">
        <f t="shared" si="24"/>
        <v>645.59999999999991</v>
      </c>
      <c r="S78" s="398">
        <f t="shared" si="24"/>
        <v>645.59999999999991</v>
      </c>
      <c r="T78" s="398">
        <f t="shared" si="24"/>
        <v>645.59999999999991</v>
      </c>
      <c r="U78" s="398">
        <f t="shared" si="24"/>
        <v>645.59999999999991</v>
      </c>
      <c r="V78" s="398">
        <f t="shared" si="24"/>
        <v>645.59999999999991</v>
      </c>
      <c r="W78" s="398">
        <f t="shared" si="24"/>
        <v>645.59999999999991</v>
      </c>
      <c r="X78" s="401">
        <f>SUM(L78:W78)</f>
        <v>7747.2000000000007</v>
      </c>
      <c r="Y78" s="402">
        <f t="shared" si="21"/>
        <v>0</v>
      </c>
    </row>
    <row r="79" spans="1:25">
      <c r="A79" s="417" t="s">
        <v>805</v>
      </c>
      <c r="B79" s="423" t="s">
        <v>654</v>
      </c>
      <c r="C79" s="410" t="s">
        <v>806</v>
      </c>
      <c r="D79" s="388" t="s">
        <v>491</v>
      </c>
      <c r="E79" s="424" t="s">
        <v>807</v>
      </c>
      <c r="F79" s="404">
        <v>12</v>
      </c>
      <c r="G79" s="404">
        <v>67600</v>
      </c>
      <c r="H79" s="404">
        <f t="shared" si="18"/>
        <v>405600</v>
      </c>
      <c r="I79" s="404">
        <f t="shared" si="22"/>
        <v>4867.2</v>
      </c>
      <c r="J79" s="431"/>
      <c r="K79" s="400">
        <f t="shared" si="14"/>
        <v>811.2</v>
      </c>
      <c r="L79" s="405">
        <f>$I$79/12</f>
        <v>405.59999999999997</v>
      </c>
      <c r="M79" s="405">
        <f t="shared" ref="M79:W79" si="25">$I$79/12</f>
        <v>405.59999999999997</v>
      </c>
      <c r="N79" s="405">
        <f t="shared" si="25"/>
        <v>405.59999999999997</v>
      </c>
      <c r="O79" s="405">
        <f t="shared" si="25"/>
        <v>405.59999999999997</v>
      </c>
      <c r="P79" s="405">
        <f t="shared" si="25"/>
        <v>405.59999999999997</v>
      </c>
      <c r="Q79" s="405">
        <f t="shared" si="25"/>
        <v>405.59999999999997</v>
      </c>
      <c r="R79" s="405">
        <f t="shared" si="25"/>
        <v>405.59999999999997</v>
      </c>
      <c r="S79" s="405">
        <f t="shared" si="25"/>
        <v>405.59999999999997</v>
      </c>
      <c r="T79" s="405">
        <f t="shared" si="25"/>
        <v>405.59999999999997</v>
      </c>
      <c r="U79" s="405">
        <f t="shared" si="25"/>
        <v>405.59999999999997</v>
      </c>
      <c r="V79" s="405">
        <f t="shared" si="25"/>
        <v>405.59999999999997</v>
      </c>
      <c r="W79" s="405">
        <f t="shared" si="25"/>
        <v>405.59999999999997</v>
      </c>
      <c r="X79" s="405">
        <f t="shared" si="16"/>
        <v>4867.2</v>
      </c>
      <c r="Y79" s="402">
        <f t="shared" si="21"/>
        <v>0</v>
      </c>
    </row>
    <row r="80" spans="1:25">
      <c r="A80" s="417" t="s">
        <v>808</v>
      </c>
      <c r="B80" s="388" t="s">
        <v>654</v>
      </c>
      <c r="C80" s="410" t="s">
        <v>809</v>
      </c>
      <c r="D80" s="388" t="s">
        <v>491</v>
      </c>
      <c r="E80" s="424" t="s">
        <v>807</v>
      </c>
      <c r="F80" s="404">
        <v>12</v>
      </c>
      <c r="G80" s="404">
        <v>40000</v>
      </c>
      <c r="H80" s="404">
        <f t="shared" si="18"/>
        <v>240000</v>
      </c>
      <c r="I80" s="404">
        <f t="shared" si="22"/>
        <v>2880</v>
      </c>
      <c r="J80" s="408"/>
      <c r="K80" s="400">
        <f t="shared" si="14"/>
        <v>480</v>
      </c>
      <c r="L80" s="405">
        <f>$I$80/12</f>
        <v>240</v>
      </c>
      <c r="M80" s="405">
        <f t="shared" ref="M80:W80" si="26">$I$80/12</f>
        <v>240</v>
      </c>
      <c r="N80" s="405">
        <f t="shared" si="26"/>
        <v>240</v>
      </c>
      <c r="O80" s="405">
        <f t="shared" si="26"/>
        <v>240</v>
      </c>
      <c r="P80" s="405">
        <f t="shared" si="26"/>
        <v>240</v>
      </c>
      <c r="Q80" s="405">
        <f t="shared" si="26"/>
        <v>240</v>
      </c>
      <c r="R80" s="405">
        <f t="shared" si="26"/>
        <v>240</v>
      </c>
      <c r="S80" s="405">
        <f t="shared" si="26"/>
        <v>240</v>
      </c>
      <c r="T80" s="405">
        <f t="shared" si="26"/>
        <v>240</v>
      </c>
      <c r="U80" s="405">
        <f t="shared" si="26"/>
        <v>240</v>
      </c>
      <c r="V80" s="405">
        <f t="shared" si="26"/>
        <v>240</v>
      </c>
      <c r="W80" s="405">
        <f t="shared" si="26"/>
        <v>240</v>
      </c>
      <c r="X80" s="405">
        <f t="shared" si="16"/>
        <v>2880</v>
      </c>
      <c r="Y80" s="402">
        <f t="shared" si="21"/>
        <v>0</v>
      </c>
    </row>
    <row r="81" spans="1:26" s="416" customFormat="1">
      <c r="A81" s="395">
        <v>6</v>
      </c>
      <c r="B81" s="395"/>
      <c r="C81" s="396" t="s">
        <v>810</v>
      </c>
      <c r="D81" s="395" t="s">
        <v>491</v>
      </c>
      <c r="E81" s="427" t="s">
        <v>811</v>
      </c>
      <c r="F81" s="398">
        <v>12</v>
      </c>
      <c r="G81" s="398">
        <v>100450</v>
      </c>
      <c r="H81" s="398">
        <f t="shared" si="18"/>
        <v>602700</v>
      </c>
      <c r="I81" s="398">
        <f t="shared" si="22"/>
        <v>7232.4</v>
      </c>
      <c r="J81" s="408"/>
      <c r="K81" s="400">
        <f t="shared" si="14"/>
        <v>1205.4000000000001</v>
      </c>
      <c r="L81" s="401">
        <f>$I$81/12</f>
        <v>602.69999999999993</v>
      </c>
      <c r="M81" s="401">
        <f t="shared" ref="M81:W81" si="27">$I$81/12</f>
        <v>602.69999999999993</v>
      </c>
      <c r="N81" s="401">
        <f t="shared" si="27"/>
        <v>602.69999999999993</v>
      </c>
      <c r="O81" s="401">
        <f t="shared" si="27"/>
        <v>602.69999999999993</v>
      </c>
      <c r="P81" s="401">
        <f t="shared" si="27"/>
        <v>602.69999999999993</v>
      </c>
      <c r="Q81" s="401">
        <f t="shared" si="27"/>
        <v>602.69999999999993</v>
      </c>
      <c r="R81" s="401">
        <f t="shared" si="27"/>
        <v>602.69999999999993</v>
      </c>
      <c r="S81" s="401">
        <f t="shared" si="27"/>
        <v>602.69999999999993</v>
      </c>
      <c r="T81" s="401">
        <f t="shared" si="27"/>
        <v>602.69999999999993</v>
      </c>
      <c r="U81" s="401">
        <f t="shared" si="27"/>
        <v>602.69999999999993</v>
      </c>
      <c r="V81" s="401">
        <f t="shared" si="27"/>
        <v>602.69999999999993</v>
      </c>
      <c r="W81" s="401">
        <f t="shared" si="27"/>
        <v>602.69999999999993</v>
      </c>
      <c r="X81" s="432">
        <f t="shared" si="16"/>
        <v>7232.3999999999987</v>
      </c>
      <c r="Y81" s="402">
        <f t="shared" si="21"/>
        <v>0</v>
      </c>
    </row>
    <row r="82" spans="1:26" s="416" customFormat="1">
      <c r="A82" s="395">
        <v>7</v>
      </c>
      <c r="B82" s="395"/>
      <c r="C82" s="396" t="s">
        <v>812</v>
      </c>
      <c r="D82" s="395"/>
      <c r="E82" s="427"/>
      <c r="F82" s="398"/>
      <c r="G82" s="398"/>
      <c r="H82" s="398"/>
      <c r="I82" s="398">
        <f>SUM(I83:I94)</f>
        <v>36836.547760000001</v>
      </c>
      <c r="J82" s="408"/>
      <c r="K82" s="400">
        <f t="shared" si="14"/>
        <v>0</v>
      </c>
      <c r="L82" s="398">
        <f>SUM(L83:L94)</f>
        <v>2334.6279799999998</v>
      </c>
      <c r="M82" s="398">
        <f t="shared" ref="M82:W82" si="28">SUM(M83:M94)</f>
        <v>2334.6279799999998</v>
      </c>
      <c r="N82" s="398">
        <f t="shared" si="28"/>
        <v>2334.6279799999998</v>
      </c>
      <c r="O82" s="398">
        <f t="shared" si="28"/>
        <v>2674.7966466666662</v>
      </c>
      <c r="P82" s="398">
        <f t="shared" si="28"/>
        <v>3574.7966466666662</v>
      </c>
      <c r="Q82" s="398">
        <f t="shared" si="28"/>
        <v>3574.7966466666662</v>
      </c>
      <c r="R82" s="398">
        <f t="shared" si="28"/>
        <v>3574.7966466666662</v>
      </c>
      <c r="S82" s="398">
        <f t="shared" si="28"/>
        <v>2674.7966466666662</v>
      </c>
      <c r="T82" s="398">
        <f t="shared" si="28"/>
        <v>2674.7966466666662</v>
      </c>
      <c r="U82" s="398">
        <f t="shared" si="28"/>
        <v>4374.6279799999993</v>
      </c>
      <c r="V82" s="398">
        <f t="shared" si="28"/>
        <v>3084.6279799999998</v>
      </c>
      <c r="W82" s="398">
        <f t="shared" si="28"/>
        <v>3624.6279799999998</v>
      </c>
      <c r="X82" s="401">
        <f t="shared" si="16"/>
        <v>36836.547759999987</v>
      </c>
      <c r="Y82" s="402">
        <f>I82-X82</f>
        <v>0</v>
      </c>
      <c r="Z82" s="433"/>
    </row>
    <row r="83" spans="1:26">
      <c r="A83" s="417" t="s">
        <v>813</v>
      </c>
      <c r="B83" s="388"/>
      <c r="C83" s="397" t="s">
        <v>814</v>
      </c>
      <c r="D83" s="388" t="s">
        <v>491</v>
      </c>
      <c r="E83" s="424" t="s">
        <v>783</v>
      </c>
      <c r="F83" s="404">
        <v>1</v>
      </c>
      <c r="G83" s="404">
        <v>250000</v>
      </c>
      <c r="H83" s="404">
        <f>G83*$K$4</f>
        <v>1500000</v>
      </c>
      <c r="I83" s="404">
        <f>F83*H83/1000</f>
        <v>1500</v>
      </c>
      <c r="J83" s="408"/>
      <c r="K83" s="400">
        <f>G83*F83/1000</f>
        <v>250</v>
      </c>
      <c r="L83" s="411"/>
      <c r="M83" s="411"/>
      <c r="N83" s="411"/>
      <c r="O83" s="411"/>
      <c r="P83" s="411"/>
      <c r="Q83" s="411"/>
      <c r="R83" s="411"/>
      <c r="S83" s="411"/>
      <c r="T83" s="411"/>
      <c r="U83" s="411">
        <f>I83/2</f>
        <v>750</v>
      </c>
      <c r="V83" s="411">
        <f>I83/2</f>
        <v>750</v>
      </c>
      <c r="W83" s="411"/>
      <c r="X83" s="405">
        <f>SUM(L83:W83)</f>
        <v>1500</v>
      </c>
      <c r="Y83" s="402">
        <f>I83-X83</f>
        <v>0</v>
      </c>
    </row>
    <row r="84" spans="1:26">
      <c r="A84" s="417" t="s">
        <v>815</v>
      </c>
      <c r="B84" s="388"/>
      <c r="C84" s="384" t="s">
        <v>816</v>
      </c>
      <c r="D84" s="388" t="s">
        <v>491</v>
      </c>
      <c r="E84" s="424" t="s">
        <v>783</v>
      </c>
      <c r="F84" s="404">
        <v>1</v>
      </c>
      <c r="G84" s="404">
        <v>1538900</v>
      </c>
      <c r="H84" s="404">
        <f>G84*$K$4</f>
        <v>9233400</v>
      </c>
      <c r="I84" s="404">
        <f>F84*H84/1000</f>
        <v>9233.4</v>
      </c>
      <c r="J84" s="408"/>
      <c r="K84" s="400">
        <f>G84*F84/1000</f>
        <v>1538.9</v>
      </c>
      <c r="L84" s="411">
        <f>$I$84/12</f>
        <v>769.44999999999993</v>
      </c>
      <c r="M84" s="411">
        <f t="shared" ref="M84:W84" si="29">$I$84/12</f>
        <v>769.44999999999993</v>
      </c>
      <c r="N84" s="411">
        <f t="shared" si="29"/>
        <v>769.44999999999993</v>
      </c>
      <c r="O84" s="411">
        <f t="shared" si="29"/>
        <v>769.44999999999993</v>
      </c>
      <c r="P84" s="411">
        <f t="shared" si="29"/>
        <v>769.44999999999993</v>
      </c>
      <c r="Q84" s="411">
        <f t="shared" si="29"/>
        <v>769.44999999999993</v>
      </c>
      <c r="R84" s="411">
        <f t="shared" si="29"/>
        <v>769.44999999999993</v>
      </c>
      <c r="S84" s="411">
        <f t="shared" si="29"/>
        <v>769.44999999999993</v>
      </c>
      <c r="T84" s="411">
        <f t="shared" si="29"/>
        <v>769.44999999999993</v>
      </c>
      <c r="U84" s="411">
        <f t="shared" si="29"/>
        <v>769.44999999999993</v>
      </c>
      <c r="V84" s="411">
        <f t="shared" si="29"/>
        <v>769.44999999999993</v>
      </c>
      <c r="W84" s="411">
        <f t="shared" si="29"/>
        <v>769.44999999999993</v>
      </c>
      <c r="X84" s="405">
        <f>SUM(L84:W84)</f>
        <v>9233.4</v>
      </c>
      <c r="Y84" s="402">
        <f>I84-X84</f>
        <v>0</v>
      </c>
    </row>
    <row r="85" spans="1:26">
      <c r="A85" s="417" t="s">
        <v>817</v>
      </c>
      <c r="B85" s="388"/>
      <c r="C85" s="434" t="s">
        <v>818</v>
      </c>
      <c r="D85" s="388" t="s">
        <v>491</v>
      </c>
      <c r="E85" s="424" t="s">
        <v>783</v>
      </c>
      <c r="F85" s="404">
        <v>1</v>
      </c>
      <c r="G85" s="404">
        <f>1530000+312306</f>
        <v>1842306</v>
      </c>
      <c r="H85" s="404">
        <f>G85*$K$4</f>
        <v>11053836</v>
      </c>
      <c r="I85" s="404">
        <f>F85*H85/1000+0.3</f>
        <v>11054.135999999999</v>
      </c>
      <c r="J85" s="408"/>
      <c r="K85" s="400">
        <f>G85*F85/1000</f>
        <v>1842.306</v>
      </c>
      <c r="L85" s="411">
        <f>$I$85/12</f>
        <v>921.17799999999988</v>
      </c>
      <c r="M85" s="411">
        <f t="shared" ref="M85:W85" si="30">$I$85/12</f>
        <v>921.17799999999988</v>
      </c>
      <c r="N85" s="411">
        <f t="shared" si="30"/>
        <v>921.17799999999988</v>
      </c>
      <c r="O85" s="411">
        <f t="shared" si="30"/>
        <v>921.17799999999988</v>
      </c>
      <c r="P85" s="411">
        <f t="shared" si="30"/>
        <v>921.17799999999988</v>
      </c>
      <c r="Q85" s="411">
        <f t="shared" si="30"/>
        <v>921.17799999999988</v>
      </c>
      <c r="R85" s="411">
        <f t="shared" si="30"/>
        <v>921.17799999999988</v>
      </c>
      <c r="S85" s="411">
        <f t="shared" si="30"/>
        <v>921.17799999999988</v>
      </c>
      <c r="T85" s="411">
        <f t="shared" si="30"/>
        <v>921.17799999999988</v>
      </c>
      <c r="U85" s="411">
        <f t="shared" si="30"/>
        <v>921.17799999999988</v>
      </c>
      <c r="V85" s="411">
        <f t="shared" si="30"/>
        <v>921.17799999999988</v>
      </c>
      <c r="W85" s="411">
        <f t="shared" si="30"/>
        <v>921.17799999999988</v>
      </c>
      <c r="X85" s="405">
        <f>SUM(L85:W85)</f>
        <v>11054.135999999999</v>
      </c>
      <c r="Y85" s="402">
        <f>I85-X85</f>
        <v>0</v>
      </c>
    </row>
    <row r="86" spans="1:26">
      <c r="A86" s="417" t="s">
        <v>819</v>
      </c>
      <c r="B86" s="388"/>
      <c r="C86" s="397" t="s">
        <v>820</v>
      </c>
      <c r="D86" s="388" t="s">
        <v>491</v>
      </c>
      <c r="E86" s="424" t="s">
        <v>783</v>
      </c>
      <c r="F86" s="404">
        <v>12</v>
      </c>
      <c r="G86" s="404">
        <v>7333.33</v>
      </c>
      <c r="H86" s="404">
        <f>G86*$K$4</f>
        <v>43999.979999999996</v>
      </c>
      <c r="I86" s="404">
        <f>F86*H86/1000</f>
        <v>527.99976000000004</v>
      </c>
      <c r="J86" s="408"/>
      <c r="K86" s="435">
        <f>G86*F86/1000</f>
        <v>87.999959999999987</v>
      </c>
      <c r="L86" s="411">
        <f>$I$86/12</f>
        <v>43.999980000000001</v>
      </c>
      <c r="M86" s="411">
        <f t="shared" ref="M86:W86" si="31">$I$86/12</f>
        <v>43.999980000000001</v>
      </c>
      <c r="N86" s="411">
        <f t="shared" si="31"/>
        <v>43.999980000000001</v>
      </c>
      <c r="O86" s="411">
        <f t="shared" si="31"/>
        <v>43.999980000000001</v>
      </c>
      <c r="P86" s="411">
        <f t="shared" si="31"/>
        <v>43.999980000000001</v>
      </c>
      <c r="Q86" s="411">
        <f t="shared" si="31"/>
        <v>43.999980000000001</v>
      </c>
      <c r="R86" s="411">
        <f t="shared" si="31"/>
        <v>43.999980000000001</v>
      </c>
      <c r="S86" s="411">
        <f t="shared" si="31"/>
        <v>43.999980000000001</v>
      </c>
      <c r="T86" s="411">
        <f t="shared" si="31"/>
        <v>43.999980000000001</v>
      </c>
      <c r="U86" s="411">
        <f t="shared" si="31"/>
        <v>43.999980000000001</v>
      </c>
      <c r="V86" s="411">
        <f t="shared" si="31"/>
        <v>43.999980000000001</v>
      </c>
      <c r="W86" s="411">
        <f t="shared" si="31"/>
        <v>43.999980000000001</v>
      </c>
      <c r="X86" s="405">
        <f>SUM(L86:W86)</f>
        <v>527.99976000000004</v>
      </c>
      <c r="Y86" s="402">
        <f>I86-X86</f>
        <v>0</v>
      </c>
    </row>
    <row r="87" spans="1:26">
      <c r="A87" s="417" t="s">
        <v>821</v>
      </c>
      <c r="B87" s="388" t="s">
        <v>651</v>
      </c>
      <c r="C87" s="406" t="s">
        <v>822</v>
      </c>
      <c r="D87" s="388" t="s">
        <v>491</v>
      </c>
      <c r="E87" s="424" t="s">
        <v>783</v>
      </c>
      <c r="F87" s="404">
        <v>12</v>
      </c>
      <c r="G87" s="404">
        <v>50000</v>
      </c>
      <c r="H87" s="404">
        <f t="shared" si="18"/>
        <v>300000</v>
      </c>
      <c r="I87" s="404">
        <f t="shared" si="22"/>
        <v>3600</v>
      </c>
      <c r="J87" s="408"/>
      <c r="K87" s="435">
        <f>G87*F87/1000</f>
        <v>600</v>
      </c>
      <c r="L87" s="411">
        <v>300</v>
      </c>
      <c r="M87" s="411">
        <v>300</v>
      </c>
      <c r="N87" s="411">
        <v>300</v>
      </c>
      <c r="O87" s="411">
        <v>300</v>
      </c>
      <c r="P87" s="411">
        <v>300</v>
      </c>
      <c r="Q87" s="411">
        <v>300</v>
      </c>
      <c r="R87" s="411">
        <v>300</v>
      </c>
      <c r="S87" s="411">
        <v>300</v>
      </c>
      <c r="T87" s="411">
        <v>300</v>
      </c>
      <c r="U87" s="411">
        <v>300</v>
      </c>
      <c r="V87" s="411">
        <v>300</v>
      </c>
      <c r="W87" s="411">
        <v>300</v>
      </c>
      <c r="X87" s="405">
        <f t="shared" si="16"/>
        <v>3600</v>
      </c>
      <c r="Y87" s="402">
        <f t="shared" si="21"/>
        <v>0</v>
      </c>
    </row>
    <row r="88" spans="1:26">
      <c r="A88" s="417" t="s">
        <v>823</v>
      </c>
      <c r="B88" s="388" t="s">
        <v>647</v>
      </c>
      <c r="C88" s="406" t="s">
        <v>824</v>
      </c>
      <c r="D88" s="388" t="s">
        <v>491</v>
      </c>
      <c r="E88" s="424" t="s">
        <v>783</v>
      </c>
      <c r="F88" s="404">
        <v>1</v>
      </c>
      <c r="G88" s="404">
        <v>250000</v>
      </c>
      <c r="H88" s="404">
        <f t="shared" si="18"/>
        <v>1500000</v>
      </c>
      <c r="I88" s="404">
        <f t="shared" si="22"/>
        <v>1500</v>
      </c>
      <c r="J88" s="408"/>
      <c r="K88" s="435">
        <f t="shared" si="14"/>
        <v>250</v>
      </c>
      <c r="L88" s="411">
        <v>0</v>
      </c>
      <c r="M88" s="405">
        <v>0</v>
      </c>
      <c r="N88" s="405">
        <v>0</v>
      </c>
      <c r="O88" s="405">
        <v>0</v>
      </c>
      <c r="P88" s="405">
        <v>0</v>
      </c>
      <c r="Q88" s="405">
        <v>0</v>
      </c>
      <c r="R88" s="405">
        <v>0</v>
      </c>
      <c r="S88" s="405">
        <v>0</v>
      </c>
      <c r="T88" s="405">
        <v>0</v>
      </c>
      <c r="U88" s="405">
        <f>I88/2</f>
        <v>750</v>
      </c>
      <c r="V88" s="405">
        <v>0</v>
      </c>
      <c r="W88" s="411">
        <f>I88/2</f>
        <v>750</v>
      </c>
      <c r="X88" s="405">
        <f t="shared" si="16"/>
        <v>1500</v>
      </c>
      <c r="Y88" s="402">
        <f t="shared" si="21"/>
        <v>0</v>
      </c>
    </row>
    <row r="89" spans="1:26">
      <c r="A89" s="417" t="s">
        <v>825</v>
      </c>
      <c r="B89" s="388" t="s">
        <v>654</v>
      </c>
      <c r="C89" s="397" t="s">
        <v>826</v>
      </c>
      <c r="D89" s="388" t="s">
        <v>491</v>
      </c>
      <c r="E89" s="424" t="s">
        <v>783</v>
      </c>
      <c r="F89" s="404">
        <v>1</v>
      </c>
      <c r="G89" s="404">
        <v>180000</v>
      </c>
      <c r="H89" s="404">
        <f>G89*$K$4</f>
        <v>1080000</v>
      </c>
      <c r="I89" s="404">
        <f>F89*H89/1000</f>
        <v>1080</v>
      </c>
      <c r="J89" s="408"/>
      <c r="K89" s="435">
        <f>G89*F89/1000</f>
        <v>180</v>
      </c>
      <c r="L89" s="405">
        <v>0</v>
      </c>
      <c r="M89" s="405">
        <v>0</v>
      </c>
      <c r="N89" s="405">
        <v>0</v>
      </c>
      <c r="O89" s="405">
        <v>0</v>
      </c>
      <c r="P89" s="405">
        <v>0</v>
      </c>
      <c r="Q89" s="405">
        <v>0</v>
      </c>
      <c r="R89" s="405">
        <v>0</v>
      </c>
      <c r="S89" s="405">
        <v>0</v>
      </c>
      <c r="T89" s="405">
        <v>0</v>
      </c>
      <c r="U89" s="405">
        <f>I89/2</f>
        <v>540</v>
      </c>
      <c r="V89" s="405">
        <v>0</v>
      </c>
      <c r="W89" s="405">
        <f>I89/2</f>
        <v>540</v>
      </c>
      <c r="X89" s="405">
        <f>SUM(L89:W89)</f>
        <v>1080</v>
      </c>
      <c r="Y89" s="402">
        <f>I89-X89</f>
        <v>0</v>
      </c>
    </row>
    <row r="90" spans="1:26">
      <c r="A90" s="417" t="s">
        <v>827</v>
      </c>
      <c r="B90" s="388" t="s">
        <v>651</v>
      </c>
      <c r="C90" s="403" t="s">
        <v>828</v>
      </c>
      <c r="D90" s="388" t="s">
        <v>491</v>
      </c>
      <c r="E90" s="424" t="s">
        <v>783</v>
      </c>
      <c r="F90" s="404">
        <v>12</v>
      </c>
      <c r="G90" s="404">
        <v>10000</v>
      </c>
      <c r="H90" s="404">
        <f t="shared" si="18"/>
        <v>60000</v>
      </c>
      <c r="I90" s="404">
        <f t="shared" si="22"/>
        <v>720</v>
      </c>
      <c r="J90" s="408"/>
      <c r="K90" s="435">
        <f t="shared" si="14"/>
        <v>120</v>
      </c>
      <c r="L90" s="411">
        <v>60</v>
      </c>
      <c r="M90" s="411">
        <v>60</v>
      </c>
      <c r="N90" s="411">
        <v>60</v>
      </c>
      <c r="O90" s="411">
        <v>60</v>
      </c>
      <c r="P90" s="411">
        <v>60</v>
      </c>
      <c r="Q90" s="411">
        <v>60</v>
      </c>
      <c r="R90" s="411">
        <v>60</v>
      </c>
      <c r="S90" s="411">
        <v>60</v>
      </c>
      <c r="T90" s="411">
        <v>60</v>
      </c>
      <c r="U90" s="411">
        <v>60</v>
      </c>
      <c r="V90" s="411">
        <v>60</v>
      </c>
      <c r="W90" s="411">
        <v>60</v>
      </c>
      <c r="X90" s="405">
        <f t="shared" si="16"/>
        <v>720</v>
      </c>
      <c r="Y90" s="402">
        <f t="shared" si="21"/>
        <v>0</v>
      </c>
    </row>
    <row r="91" spans="1:26">
      <c r="A91" s="417" t="s">
        <v>829</v>
      </c>
      <c r="B91" s="388" t="s">
        <v>654</v>
      </c>
      <c r="C91" s="406" t="s">
        <v>830</v>
      </c>
      <c r="D91" s="388" t="s">
        <v>491</v>
      </c>
      <c r="E91" s="424" t="s">
        <v>783</v>
      </c>
      <c r="F91" s="404">
        <v>12</v>
      </c>
      <c r="G91" s="404">
        <v>15000</v>
      </c>
      <c r="H91" s="404">
        <f t="shared" si="18"/>
        <v>90000</v>
      </c>
      <c r="I91" s="404">
        <f t="shared" si="22"/>
        <v>1080</v>
      </c>
      <c r="J91" s="408"/>
      <c r="K91" s="435">
        <f>G91*F91/1000</f>
        <v>180</v>
      </c>
      <c r="L91" s="411">
        <v>90</v>
      </c>
      <c r="M91" s="411">
        <v>90</v>
      </c>
      <c r="N91" s="411">
        <v>90</v>
      </c>
      <c r="O91" s="411">
        <v>90</v>
      </c>
      <c r="P91" s="411">
        <v>90</v>
      </c>
      <c r="Q91" s="411">
        <v>90</v>
      </c>
      <c r="R91" s="411">
        <v>90</v>
      </c>
      <c r="S91" s="411">
        <v>90</v>
      </c>
      <c r="T91" s="411">
        <v>90</v>
      </c>
      <c r="U91" s="411">
        <v>90</v>
      </c>
      <c r="V91" s="411">
        <v>90</v>
      </c>
      <c r="W91" s="411">
        <v>90</v>
      </c>
      <c r="X91" s="405">
        <f t="shared" si="16"/>
        <v>1080</v>
      </c>
      <c r="Y91" s="402">
        <f t="shared" si="21"/>
        <v>0</v>
      </c>
    </row>
    <row r="92" spans="1:26">
      <c r="A92" s="417" t="s">
        <v>831</v>
      </c>
      <c r="B92" s="388" t="s">
        <v>654</v>
      </c>
      <c r="C92" s="397" t="s">
        <v>832</v>
      </c>
      <c r="D92" s="388" t="s">
        <v>491</v>
      </c>
      <c r="E92" s="424" t="s">
        <v>833</v>
      </c>
      <c r="F92" s="404">
        <v>12</v>
      </c>
      <c r="G92" s="404">
        <v>25000</v>
      </c>
      <c r="H92" s="404">
        <f>G92*$K$4</f>
        <v>150000</v>
      </c>
      <c r="I92" s="404">
        <f>F92*H92/1000</f>
        <v>1800</v>
      </c>
      <c r="J92" s="408"/>
      <c r="K92" s="400">
        <f>G92*F92/1000</f>
        <v>300</v>
      </c>
      <c r="L92" s="405">
        <f t="shared" ref="L92:W92" si="32">$I$92/12</f>
        <v>150</v>
      </c>
      <c r="M92" s="405">
        <f t="shared" si="32"/>
        <v>150</v>
      </c>
      <c r="N92" s="405">
        <f t="shared" si="32"/>
        <v>150</v>
      </c>
      <c r="O92" s="405">
        <f t="shared" si="32"/>
        <v>150</v>
      </c>
      <c r="P92" s="405">
        <f t="shared" si="32"/>
        <v>150</v>
      </c>
      <c r="Q92" s="405">
        <f t="shared" si="32"/>
        <v>150</v>
      </c>
      <c r="R92" s="405">
        <f t="shared" si="32"/>
        <v>150</v>
      </c>
      <c r="S92" s="405">
        <f t="shared" si="32"/>
        <v>150</v>
      </c>
      <c r="T92" s="405">
        <f t="shared" si="32"/>
        <v>150</v>
      </c>
      <c r="U92" s="405">
        <f t="shared" si="32"/>
        <v>150</v>
      </c>
      <c r="V92" s="405">
        <f t="shared" si="32"/>
        <v>150</v>
      </c>
      <c r="W92" s="405">
        <f t="shared" si="32"/>
        <v>150</v>
      </c>
      <c r="X92" s="405">
        <f>SUM(L92:W92)</f>
        <v>1800</v>
      </c>
      <c r="Y92" s="402">
        <f>I92-X92</f>
        <v>0</v>
      </c>
    </row>
    <row r="93" spans="1:26">
      <c r="A93" s="417" t="s">
        <v>834</v>
      </c>
      <c r="B93" s="436"/>
      <c r="C93" s="437" t="s">
        <v>835</v>
      </c>
      <c r="D93" s="388" t="s">
        <v>12</v>
      </c>
      <c r="E93" s="424" t="s">
        <v>465</v>
      </c>
      <c r="F93" s="438">
        <v>6</v>
      </c>
      <c r="G93" s="438">
        <v>56667</v>
      </c>
      <c r="H93" s="404">
        <f t="shared" si="18"/>
        <v>340002</v>
      </c>
      <c r="I93" s="404">
        <f>F93*H93/1000+1</f>
        <v>2041.0119999999999</v>
      </c>
      <c r="J93" s="408"/>
      <c r="K93" s="400"/>
      <c r="L93" s="439"/>
      <c r="M93" s="439"/>
      <c r="N93" s="439"/>
      <c r="O93" s="439">
        <f>$I$93/6</f>
        <v>340.16866666666664</v>
      </c>
      <c r="P93" s="439">
        <f t="shared" ref="P93:T93" si="33">$I$93/6</f>
        <v>340.16866666666664</v>
      </c>
      <c r="Q93" s="439">
        <f t="shared" si="33"/>
        <v>340.16866666666664</v>
      </c>
      <c r="R93" s="439">
        <f t="shared" si="33"/>
        <v>340.16866666666664</v>
      </c>
      <c r="S93" s="439">
        <f t="shared" si="33"/>
        <v>340.16866666666664</v>
      </c>
      <c r="T93" s="439">
        <f t="shared" si="33"/>
        <v>340.16866666666664</v>
      </c>
      <c r="U93" s="439"/>
      <c r="V93" s="439"/>
      <c r="W93" s="439"/>
      <c r="X93" s="405">
        <f t="shared" si="16"/>
        <v>2041.0119999999999</v>
      </c>
      <c r="Y93" s="402">
        <f t="shared" si="21"/>
        <v>0</v>
      </c>
    </row>
    <row r="94" spans="1:26">
      <c r="A94" s="417" t="s">
        <v>836</v>
      </c>
      <c r="B94" s="388" t="s">
        <v>654</v>
      </c>
      <c r="C94" s="397" t="s">
        <v>837</v>
      </c>
      <c r="D94" s="388" t="s">
        <v>491</v>
      </c>
      <c r="E94" s="424" t="s">
        <v>492</v>
      </c>
      <c r="F94" s="404">
        <v>3</v>
      </c>
      <c r="G94" s="404">
        <v>150000</v>
      </c>
      <c r="H94" s="404">
        <f t="shared" si="18"/>
        <v>900000</v>
      </c>
      <c r="I94" s="404">
        <f t="shared" si="22"/>
        <v>2700</v>
      </c>
      <c r="J94" s="408"/>
      <c r="K94" s="400"/>
      <c r="L94" s="405"/>
      <c r="M94" s="405"/>
      <c r="N94" s="405"/>
      <c r="O94" s="405"/>
      <c r="P94" s="440">
        <f>$I$94/3</f>
        <v>900</v>
      </c>
      <c r="Q94" s="440">
        <f>$I$94/3</f>
        <v>900</v>
      </c>
      <c r="R94" s="440">
        <f>$I$94/3</f>
        <v>900</v>
      </c>
      <c r="S94" s="405"/>
      <c r="T94" s="405"/>
      <c r="U94" s="405"/>
      <c r="V94" s="405"/>
      <c r="W94" s="405"/>
      <c r="X94" s="405">
        <f t="shared" si="16"/>
        <v>2700</v>
      </c>
      <c r="Y94" s="402">
        <f t="shared" si="21"/>
        <v>0</v>
      </c>
    </row>
    <row r="95" spans="1:26" s="416" customFormat="1">
      <c r="A95" s="395"/>
      <c r="B95" s="395"/>
      <c r="C95" s="396" t="s">
        <v>838</v>
      </c>
      <c r="D95" s="395"/>
      <c r="E95" s="424"/>
      <c r="F95" s="398"/>
      <c r="G95" s="398"/>
      <c r="H95" s="398"/>
      <c r="I95" s="441">
        <f>I82+I81+I78+I66+I24+I17+I15+I5</f>
        <v>87721.757759999979</v>
      </c>
      <c r="J95" s="395"/>
      <c r="K95" s="400"/>
      <c r="L95" s="442">
        <f>L82+L78+L66+L17+L15+L5+L24+L81</f>
        <v>5447.9379799999997</v>
      </c>
      <c r="M95" s="442">
        <f t="shared" ref="M95:X95" si="34">M82+M78+M66+M17+M15+M5+M24+M81</f>
        <v>5827.7561618181817</v>
      </c>
      <c r="N95" s="442">
        <f t="shared" si="34"/>
        <v>8482.5061618181826</v>
      </c>
      <c r="O95" s="442">
        <f t="shared" si="34"/>
        <v>6400.9248284848481</v>
      </c>
      <c r="P95" s="442">
        <f t="shared" si="34"/>
        <v>7217.9248284848481</v>
      </c>
      <c r="Q95" s="442">
        <f t="shared" si="34"/>
        <v>8512.3948284848484</v>
      </c>
      <c r="R95" s="442">
        <f t="shared" si="34"/>
        <v>8166.8448284848482</v>
      </c>
      <c r="S95" s="442">
        <f t="shared" si="34"/>
        <v>6859.9248284848481</v>
      </c>
      <c r="T95" s="442">
        <f t="shared" si="34"/>
        <v>8438.6748284848491</v>
      </c>
      <c r="U95" s="442">
        <f t="shared" si="34"/>
        <v>8120.4061618181813</v>
      </c>
      <c r="V95" s="442">
        <f t="shared" si="34"/>
        <v>7108.5061618181817</v>
      </c>
      <c r="W95" s="442">
        <f t="shared" si="34"/>
        <v>7137.7561618181817</v>
      </c>
      <c r="X95" s="442">
        <f t="shared" si="34"/>
        <v>87721.557759999967</v>
      </c>
      <c r="Y95" s="402">
        <f>I95-X95</f>
        <v>0.20000000001164153</v>
      </c>
    </row>
    <row r="96" spans="1:26" ht="27" customHeight="1">
      <c r="C96" s="443"/>
      <c r="K96" s="46"/>
      <c r="X96" s="444"/>
      <c r="Y96"/>
    </row>
    <row r="97" spans="1:246" s="445" customFormat="1" ht="18.75">
      <c r="A97" s="247"/>
      <c r="B97" s="247"/>
      <c r="C97" s="241" t="s">
        <v>445</v>
      </c>
      <c r="D97" s="233"/>
      <c r="E97" s="262"/>
      <c r="F97" s="372"/>
      <c r="G97" s="375" t="s">
        <v>446</v>
      </c>
      <c r="H97" s="372"/>
      <c r="I97" s="372"/>
      <c r="J97" s="247"/>
      <c r="K97" s="247"/>
      <c r="L97" s="386">
        <v>85848</v>
      </c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</row>
    <row r="98" spans="1:246" s="445" customFormat="1" ht="18.75">
      <c r="A98" s="247"/>
      <c r="B98" s="247"/>
      <c r="C98" s="246"/>
      <c r="D98" s="446"/>
      <c r="E98" s="262"/>
      <c r="F98" s="372"/>
      <c r="G98" s="375"/>
      <c r="H98" s="372"/>
      <c r="I98" s="372"/>
      <c r="J98" s="247"/>
      <c r="K98" s="247"/>
      <c r="L98" s="447">
        <f>L97-I95</f>
        <v>-1873.7577599999786</v>
      </c>
    </row>
    <row r="99" spans="1:246" s="27" customFormat="1" ht="42.6" customHeight="1">
      <c r="C99" s="241" t="s">
        <v>447</v>
      </c>
      <c r="D99" s="233"/>
      <c r="E99" s="448"/>
      <c r="G99" s="375" t="s">
        <v>448</v>
      </c>
      <c r="H99" s="56"/>
      <c r="I99" s="56"/>
      <c r="K99" s="137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</row>
    <row r="100" spans="1:246" s="27" customFormat="1" ht="16.149999999999999" customHeight="1">
      <c r="B100" s="138"/>
      <c r="C100" s="138"/>
      <c r="D100" s="59"/>
      <c r="E100" s="143"/>
      <c r="F100" s="146"/>
      <c r="G100" s="375"/>
      <c r="H100" s="146"/>
      <c r="I100" s="146"/>
      <c r="J100" s="137"/>
      <c r="K100" s="137"/>
      <c r="L100" s="25"/>
      <c r="M100" s="26"/>
      <c r="N100" s="26"/>
      <c r="O100" s="26"/>
      <c r="Q100" s="28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</row>
    <row r="101" spans="1:246" s="445" customFormat="1" ht="18.75">
      <c r="A101" s="247"/>
      <c r="B101" s="247"/>
      <c r="C101" s="241" t="s">
        <v>449</v>
      </c>
      <c r="D101" s="60"/>
      <c r="E101" s="262"/>
      <c r="F101" s="372"/>
      <c r="G101" s="375" t="s">
        <v>485</v>
      </c>
      <c r="H101" s="372"/>
      <c r="I101" s="372"/>
      <c r="J101" s="247"/>
      <c r="K101" s="247"/>
      <c r="L101" s="25"/>
      <c r="M101" s="26"/>
      <c r="N101" s="26"/>
      <c r="O101" s="26"/>
      <c r="P101" s="28"/>
      <c r="Q101" s="28"/>
      <c r="R101" s="29"/>
      <c r="S101" s="29"/>
      <c r="T101" s="29"/>
      <c r="U101" s="29"/>
      <c r="V101" s="29"/>
      <c r="W101" s="29"/>
      <c r="X101" s="29"/>
      <c r="Y101" s="29"/>
    </row>
    <row r="102" spans="1:246" s="445" customFormat="1" ht="18.75">
      <c r="A102" s="247"/>
      <c r="B102" s="247"/>
      <c r="C102" s="246"/>
      <c r="D102" s="446"/>
      <c r="E102" s="262"/>
      <c r="F102" s="372"/>
      <c r="G102" s="375"/>
      <c r="H102" s="372"/>
      <c r="I102" s="372"/>
      <c r="J102" s="247"/>
      <c r="K102" s="247"/>
    </row>
    <row r="103" spans="1:246" s="445" customFormat="1" ht="18.75">
      <c r="A103" s="247"/>
      <c r="B103" s="247"/>
      <c r="C103" s="241" t="s">
        <v>451</v>
      </c>
      <c r="D103" s="446"/>
      <c r="E103" s="262"/>
      <c r="F103" s="372"/>
      <c r="G103" s="375" t="s">
        <v>452</v>
      </c>
      <c r="H103" s="372"/>
      <c r="I103" s="372"/>
      <c r="J103" s="247"/>
      <c r="K103" s="247"/>
    </row>
    <row r="104" spans="1:246" s="445" customFormat="1" ht="18.75">
      <c r="A104" s="247"/>
      <c r="B104" s="247"/>
      <c r="C104" s="262"/>
      <c r="D104" s="27"/>
      <c r="E104" s="262"/>
      <c r="F104" s="372"/>
      <c r="G104" s="375"/>
      <c r="H104" s="372"/>
      <c r="I104" s="372"/>
      <c r="J104" s="247"/>
      <c r="K104" s="247"/>
    </row>
    <row r="105" spans="1:246" s="445" customFormat="1" ht="18.75">
      <c r="A105" s="247"/>
      <c r="B105" s="247"/>
      <c r="C105" s="241" t="s">
        <v>453</v>
      </c>
      <c r="D105" s="446"/>
      <c r="E105" s="262"/>
      <c r="F105" s="372"/>
      <c r="G105" s="449" t="s">
        <v>454</v>
      </c>
      <c r="H105" s="372"/>
      <c r="I105" s="372"/>
      <c r="J105" s="247"/>
      <c r="K105" s="247"/>
    </row>
    <row r="106" spans="1:246" ht="18.75">
      <c r="G106" s="450"/>
      <c r="K106" s="46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</row>
    <row r="107" spans="1:246" ht="38.450000000000003" customHeight="1">
      <c r="C107" s="451" t="s">
        <v>839</v>
      </c>
      <c r="D107" s="451"/>
      <c r="E107" s="233"/>
      <c r="F107" s="452"/>
      <c r="G107" s="449" t="s">
        <v>840</v>
      </c>
      <c r="H107" s="452"/>
      <c r="I107" s="452"/>
    </row>
    <row r="108" spans="1:246" ht="15.75">
      <c r="G108" s="453"/>
    </row>
    <row r="109" spans="1:246">
      <c r="G109" s="383"/>
    </row>
    <row r="110" spans="1:246" ht="15.75">
      <c r="G110" s="454"/>
    </row>
    <row r="111" spans="1:246" ht="18.75">
      <c r="G111" s="449"/>
    </row>
    <row r="112" spans="1:246" ht="15.75">
      <c r="G112" s="61"/>
    </row>
    <row r="113" spans="3:7" ht="18.75">
      <c r="C113" s="383"/>
      <c r="G113" s="449"/>
    </row>
  </sheetData>
  <mergeCells count="1">
    <mergeCell ref="C1:D1"/>
  </mergeCells>
  <pageMargins left="0.31496062992125984" right="0.11811023622047245" top="0.15748031496062992" bottom="0.15748031496062992" header="0.15748031496062992" footer="0.15748031496062992"/>
  <pageSetup paperSize="9" scale="43" orientation="portrait" r:id="rId1"/>
  <rowBreaks count="1" manualBreakCount="1">
    <brk id="2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1043"/>
  <sheetViews>
    <sheetView topLeftCell="A898" workbookViewId="0">
      <selection activeCell="B1007" sqref="B1007"/>
    </sheetView>
  </sheetViews>
  <sheetFormatPr defaultRowHeight="12.75" outlineLevelRow="1"/>
  <cols>
    <col min="2" max="2" width="47" customWidth="1"/>
    <col min="6" max="6" width="15.85546875" customWidth="1"/>
    <col min="7" max="7" width="16.7109375" customWidth="1"/>
    <col min="8" max="8" width="22.28515625" customWidth="1"/>
    <col min="14" max="14" width="19.85546875" customWidth="1"/>
  </cols>
  <sheetData>
    <row r="3" spans="8:8" ht="14.25">
      <c r="H3" s="689">
        <v>1300506.96</v>
      </c>
    </row>
    <row r="4" spans="8:8" ht="14.25">
      <c r="H4" s="688">
        <f>SUM(Хоз!G95:G170)</f>
        <v>18431860.140000001</v>
      </c>
    </row>
    <row r="5" spans="8:8" ht="14.25">
      <c r="H5" s="690">
        <v>292100</v>
      </c>
    </row>
    <row r="6" spans="8:8" ht="14.25">
      <c r="H6" s="691">
        <v>2757670</v>
      </c>
    </row>
    <row r="7" spans="8:8" ht="14.25">
      <c r="H7" s="688">
        <v>1014200</v>
      </c>
    </row>
    <row r="8" spans="8:8" ht="14.25">
      <c r="H8" s="692">
        <v>194100</v>
      </c>
    </row>
    <row r="9" spans="8:8" ht="14.25">
      <c r="H9" s="688">
        <v>6221990</v>
      </c>
    </row>
    <row r="10" spans="8:8" ht="14.25">
      <c r="H10" s="689">
        <v>11450659.379999999</v>
      </c>
    </row>
    <row r="11" spans="8:8" ht="14.25">
      <c r="H11" s="690">
        <v>1308100</v>
      </c>
    </row>
    <row r="12" spans="8:8" ht="14.25">
      <c r="H12" s="689">
        <v>1483710</v>
      </c>
    </row>
    <row r="13" spans="8:8" ht="14.25">
      <c r="H13" s="692">
        <v>25943276.704999998</v>
      </c>
    </row>
    <row r="14" spans="8:8" ht="14.25">
      <c r="H14" s="689">
        <v>7724800</v>
      </c>
    </row>
    <row r="15" spans="8:8" ht="14.25">
      <c r="H15" s="689">
        <v>14990248</v>
      </c>
    </row>
    <row r="16" spans="8:8" ht="14.25">
      <c r="H16" s="692">
        <v>15391077.293333335</v>
      </c>
    </row>
    <row r="17" spans="1:11" ht="14.25">
      <c r="H17" s="688">
        <v>54572020.100000001</v>
      </c>
    </row>
    <row r="18" spans="1:11" ht="14.25">
      <c r="B18">
        <f>SUM(H3:H18)</f>
        <v>164276342.84329334</v>
      </c>
      <c r="H18" s="688">
        <v>1200024.2649600003</v>
      </c>
    </row>
    <row r="19" spans="1:11" ht="14.25">
      <c r="H19" s="693">
        <f>SUM(H3:H18)</f>
        <v>164276342.84329334</v>
      </c>
    </row>
    <row r="22" spans="1:11" s="626" customFormat="1" ht="50.25" hidden="1" customHeight="1">
      <c r="A22" s="686" t="s">
        <v>2</v>
      </c>
      <c r="B22" s="1039" t="s">
        <v>1276</v>
      </c>
      <c r="C22" s="1039" t="s">
        <v>1277</v>
      </c>
      <c r="D22" s="1039" t="s">
        <v>5</v>
      </c>
      <c r="E22" s="1039" t="s">
        <v>421</v>
      </c>
      <c r="F22" s="1040" t="s">
        <v>582</v>
      </c>
      <c r="G22" s="687" t="e">
        <f t="shared" ref="G22:G85" si="0">F22*D22</f>
        <v>#VALUE!</v>
      </c>
      <c r="H22" s="686" t="s">
        <v>1278</v>
      </c>
      <c r="I22" s="1039" t="s">
        <v>1279</v>
      </c>
      <c r="J22" s="1039" t="s">
        <v>1280</v>
      </c>
      <c r="K22" s="1039" t="s">
        <v>1281</v>
      </c>
    </row>
    <row r="23" spans="1:11" s="626" customFormat="1" ht="15.75">
      <c r="A23" s="686" t="s">
        <v>1275</v>
      </c>
      <c r="B23" s="1039"/>
      <c r="C23" s="1039"/>
      <c r="D23" s="1039"/>
      <c r="E23" s="1039"/>
      <c r="F23" s="1040"/>
      <c r="G23" s="687" t="s">
        <v>1284</v>
      </c>
      <c r="H23" s="686" t="s">
        <v>1307</v>
      </c>
      <c r="I23" s="1039"/>
      <c r="J23" s="1039"/>
      <c r="K23" s="1039"/>
    </row>
    <row r="24" spans="1:11" s="633" customFormat="1" ht="15.75">
      <c r="A24" s="623"/>
      <c r="B24" s="636" t="s">
        <v>1282</v>
      </c>
      <c r="C24" s="623"/>
      <c r="D24" s="623"/>
      <c r="E24" s="623"/>
      <c r="F24" s="631"/>
      <c r="G24" s="631">
        <f>SUM(G25:G98)</f>
        <v>1300506.96</v>
      </c>
      <c r="H24" s="623"/>
      <c r="I24" s="623"/>
      <c r="J24" s="623"/>
      <c r="K24" s="623"/>
    </row>
    <row r="25" spans="1:11" s="626" customFormat="1" ht="15.75" hidden="1" outlineLevel="1">
      <c r="A25" s="686">
        <v>1</v>
      </c>
      <c r="B25" s="502" t="s">
        <v>854</v>
      </c>
      <c r="C25" s="627"/>
      <c r="D25" s="505">
        <v>458</v>
      </c>
      <c r="E25" s="501" t="s">
        <v>855</v>
      </c>
      <c r="F25" s="503">
        <v>76.599999999999994</v>
      </c>
      <c r="G25" s="687">
        <f t="shared" si="0"/>
        <v>35082.799999999996</v>
      </c>
      <c r="H25" s="686"/>
      <c r="I25" s="686"/>
      <c r="J25" s="686"/>
      <c r="K25" s="686"/>
    </row>
    <row r="26" spans="1:11" s="626" customFormat="1" ht="31.5" hidden="1" outlineLevel="1">
      <c r="A26" s="686">
        <v>2</v>
      </c>
      <c r="B26" s="502" t="s">
        <v>856</v>
      </c>
      <c r="C26" s="627"/>
      <c r="D26" s="505">
        <v>302</v>
      </c>
      <c r="E26" s="501" t="s">
        <v>855</v>
      </c>
      <c r="F26" s="503">
        <v>53.3</v>
      </c>
      <c r="G26" s="687">
        <f t="shared" si="0"/>
        <v>16096.599999999999</v>
      </c>
      <c r="H26" s="686"/>
      <c r="I26" s="686"/>
      <c r="J26" s="686"/>
      <c r="K26" s="686"/>
    </row>
    <row r="27" spans="1:11" s="626" customFormat="1" ht="15.75" hidden="1" outlineLevel="1">
      <c r="A27" s="686">
        <v>3</v>
      </c>
      <c r="B27" s="502" t="s">
        <v>857</v>
      </c>
      <c r="C27" s="627"/>
      <c r="D27" s="505">
        <v>257</v>
      </c>
      <c r="E27" s="501" t="s">
        <v>855</v>
      </c>
      <c r="F27" s="503">
        <v>33.799999999999997</v>
      </c>
      <c r="G27" s="687">
        <f t="shared" si="0"/>
        <v>8686.5999999999985</v>
      </c>
      <c r="H27" s="686"/>
      <c r="I27" s="686"/>
      <c r="J27" s="686"/>
      <c r="K27" s="686"/>
    </row>
    <row r="28" spans="1:11" s="626" customFormat="1" ht="15.75" hidden="1" outlineLevel="1">
      <c r="A28" s="686">
        <v>4</v>
      </c>
      <c r="B28" s="502" t="s">
        <v>858</v>
      </c>
      <c r="C28" s="627"/>
      <c r="D28" s="505">
        <v>145</v>
      </c>
      <c r="E28" s="501" t="s">
        <v>859</v>
      </c>
      <c r="F28" s="503">
        <v>238.6</v>
      </c>
      <c r="G28" s="687">
        <f t="shared" si="0"/>
        <v>34597</v>
      </c>
      <c r="H28" s="686"/>
      <c r="I28" s="686"/>
      <c r="J28" s="686"/>
      <c r="K28" s="686"/>
    </row>
    <row r="29" spans="1:11" s="626" customFormat="1" ht="15.75" hidden="1" outlineLevel="1">
      <c r="A29" s="686">
        <v>5</v>
      </c>
      <c r="B29" s="502" t="s">
        <v>860</v>
      </c>
      <c r="C29" s="627"/>
      <c r="D29" s="505">
        <v>190</v>
      </c>
      <c r="E29" s="501" t="s">
        <v>859</v>
      </c>
      <c r="F29" s="503">
        <v>238.6</v>
      </c>
      <c r="G29" s="687">
        <f t="shared" si="0"/>
        <v>45334</v>
      </c>
      <c r="H29" s="686"/>
      <c r="I29" s="686"/>
      <c r="J29" s="686"/>
      <c r="K29" s="686"/>
    </row>
    <row r="30" spans="1:11" s="626" customFormat="1" ht="15.75" hidden="1" outlineLevel="1">
      <c r="A30" s="686">
        <v>6</v>
      </c>
      <c r="B30" s="502" t="s">
        <v>861</v>
      </c>
      <c r="C30" s="627"/>
      <c r="D30" s="505">
        <v>193</v>
      </c>
      <c r="E30" s="501" t="s">
        <v>859</v>
      </c>
      <c r="F30" s="503">
        <v>237</v>
      </c>
      <c r="G30" s="687">
        <f t="shared" si="0"/>
        <v>45741</v>
      </c>
      <c r="H30" s="686"/>
      <c r="I30" s="686"/>
      <c r="J30" s="686"/>
      <c r="K30" s="686"/>
    </row>
    <row r="31" spans="1:11" s="626" customFormat="1" ht="15.75" hidden="1" outlineLevel="1">
      <c r="A31" s="686">
        <v>7</v>
      </c>
      <c r="B31" s="502" t="s">
        <v>862</v>
      </c>
      <c r="C31" s="627"/>
      <c r="D31" s="505">
        <v>552</v>
      </c>
      <c r="E31" s="501" t="s">
        <v>859</v>
      </c>
      <c r="F31" s="503">
        <v>18.100000000000001</v>
      </c>
      <c r="G31" s="687">
        <f t="shared" si="0"/>
        <v>9991.2000000000007</v>
      </c>
      <c r="H31" s="686"/>
      <c r="I31" s="686"/>
      <c r="J31" s="686"/>
      <c r="K31" s="686"/>
    </row>
    <row r="32" spans="1:11" s="626" customFormat="1" ht="15.75" hidden="1" outlineLevel="1">
      <c r="A32" s="686">
        <v>8</v>
      </c>
      <c r="B32" s="502" t="s">
        <v>863</v>
      </c>
      <c r="C32" s="627"/>
      <c r="D32" s="505">
        <v>435</v>
      </c>
      <c r="E32" s="501" t="s">
        <v>859</v>
      </c>
      <c r="F32" s="503">
        <v>25.2</v>
      </c>
      <c r="G32" s="687">
        <f t="shared" si="0"/>
        <v>10962</v>
      </c>
      <c r="H32" s="686"/>
      <c r="I32" s="686"/>
      <c r="J32" s="686"/>
      <c r="K32" s="686"/>
    </row>
    <row r="33" spans="1:11" s="626" customFormat="1" ht="15.75" hidden="1" outlineLevel="1">
      <c r="A33" s="686">
        <v>9</v>
      </c>
      <c r="B33" s="502" t="s">
        <v>864</v>
      </c>
      <c r="C33" s="627"/>
      <c r="D33" s="505">
        <v>2755</v>
      </c>
      <c r="E33" s="501" t="s">
        <v>859</v>
      </c>
      <c r="F33" s="503">
        <v>16.68</v>
      </c>
      <c r="G33" s="687">
        <f t="shared" si="0"/>
        <v>45953.4</v>
      </c>
      <c r="H33" s="686"/>
      <c r="I33" s="686"/>
      <c r="J33" s="686"/>
      <c r="K33" s="686"/>
    </row>
    <row r="34" spans="1:11" s="626" customFormat="1" ht="15.75" hidden="1" outlineLevel="1">
      <c r="A34" s="686">
        <v>10</v>
      </c>
      <c r="B34" s="502" t="s">
        <v>865</v>
      </c>
      <c r="C34" s="627"/>
      <c r="D34" s="505">
        <v>640</v>
      </c>
      <c r="E34" s="501" t="s">
        <v>859</v>
      </c>
      <c r="F34" s="503">
        <v>46.08</v>
      </c>
      <c r="G34" s="687">
        <f t="shared" si="0"/>
        <v>29491.199999999997</v>
      </c>
      <c r="H34" s="686"/>
      <c r="I34" s="686"/>
      <c r="J34" s="686"/>
      <c r="K34" s="686"/>
    </row>
    <row r="35" spans="1:11" s="626" customFormat="1" ht="15.75" hidden="1" outlineLevel="1">
      <c r="A35" s="686">
        <v>11</v>
      </c>
      <c r="B35" s="502" t="s">
        <v>866</v>
      </c>
      <c r="C35" s="627"/>
      <c r="D35" s="505">
        <v>96</v>
      </c>
      <c r="E35" s="501" t="s">
        <v>859</v>
      </c>
      <c r="F35" s="503">
        <v>32.770000000000003</v>
      </c>
      <c r="G35" s="687">
        <f t="shared" si="0"/>
        <v>3145.92</v>
      </c>
      <c r="H35" s="686"/>
      <c r="I35" s="686"/>
      <c r="J35" s="686"/>
      <c r="K35" s="686"/>
    </row>
    <row r="36" spans="1:11" s="626" customFormat="1" ht="15.75" hidden="1" outlineLevel="1">
      <c r="A36" s="686">
        <v>12</v>
      </c>
      <c r="B36" s="502" t="s">
        <v>867</v>
      </c>
      <c r="C36" s="627"/>
      <c r="D36" s="505">
        <v>181</v>
      </c>
      <c r="E36" s="501" t="s">
        <v>859</v>
      </c>
      <c r="F36" s="503">
        <v>52.46</v>
      </c>
      <c r="G36" s="687">
        <f t="shared" si="0"/>
        <v>9495.26</v>
      </c>
      <c r="H36" s="686"/>
      <c r="I36" s="686"/>
      <c r="J36" s="686"/>
      <c r="K36" s="686"/>
    </row>
    <row r="37" spans="1:11" s="626" customFormat="1" ht="15.75" hidden="1" outlineLevel="1">
      <c r="A37" s="686">
        <v>13</v>
      </c>
      <c r="B37" s="502" t="s">
        <v>868</v>
      </c>
      <c r="C37" s="627"/>
      <c r="D37" s="505">
        <v>330</v>
      </c>
      <c r="E37" s="501" t="s">
        <v>855</v>
      </c>
      <c r="F37" s="503">
        <v>47.05</v>
      </c>
      <c r="G37" s="687">
        <f t="shared" si="0"/>
        <v>15526.499999999998</v>
      </c>
      <c r="H37" s="686"/>
      <c r="I37" s="686"/>
      <c r="J37" s="686"/>
      <c r="K37" s="686"/>
    </row>
    <row r="38" spans="1:11" s="626" customFormat="1" ht="15.75" hidden="1" outlineLevel="1">
      <c r="A38" s="686">
        <v>14</v>
      </c>
      <c r="B38" s="502" t="s">
        <v>869</v>
      </c>
      <c r="C38" s="627"/>
      <c r="D38" s="505">
        <v>483</v>
      </c>
      <c r="E38" s="501" t="s">
        <v>859</v>
      </c>
      <c r="F38" s="503">
        <v>43.51</v>
      </c>
      <c r="G38" s="687">
        <f t="shared" si="0"/>
        <v>21015.329999999998</v>
      </c>
      <c r="H38" s="686"/>
      <c r="I38" s="686"/>
      <c r="J38" s="686"/>
      <c r="K38" s="686"/>
    </row>
    <row r="39" spans="1:11" s="626" customFormat="1" ht="15.75" hidden="1" outlineLevel="1">
      <c r="A39" s="686">
        <v>15</v>
      </c>
      <c r="B39" s="502" t="s">
        <v>870</v>
      </c>
      <c r="C39" s="627"/>
      <c r="D39" s="505">
        <v>216</v>
      </c>
      <c r="E39" s="501" t="s">
        <v>859</v>
      </c>
      <c r="F39" s="503">
        <v>37.75</v>
      </c>
      <c r="G39" s="687">
        <f t="shared" si="0"/>
        <v>8154</v>
      </c>
      <c r="H39" s="686"/>
      <c r="I39" s="686"/>
      <c r="J39" s="686"/>
      <c r="K39" s="686"/>
    </row>
    <row r="40" spans="1:11" s="626" customFormat="1" ht="15.75" hidden="1" outlineLevel="1">
      <c r="A40" s="686">
        <v>16</v>
      </c>
      <c r="B40" s="502" t="s">
        <v>871</v>
      </c>
      <c r="C40" s="627"/>
      <c r="D40" s="505">
        <v>100</v>
      </c>
      <c r="E40" s="501" t="s">
        <v>859</v>
      </c>
      <c r="F40" s="503">
        <v>102.23</v>
      </c>
      <c r="G40" s="687">
        <f t="shared" si="0"/>
        <v>10223</v>
      </c>
      <c r="H40" s="686"/>
      <c r="I40" s="686"/>
      <c r="J40" s="686"/>
      <c r="K40" s="686"/>
    </row>
    <row r="41" spans="1:11" s="626" customFormat="1" ht="15.75" hidden="1" outlineLevel="1">
      <c r="A41" s="686">
        <v>17</v>
      </c>
      <c r="B41" s="502" t="s">
        <v>872</v>
      </c>
      <c r="C41" s="627"/>
      <c r="D41" s="505">
        <v>132</v>
      </c>
      <c r="E41" s="501" t="s">
        <v>859</v>
      </c>
      <c r="F41" s="503">
        <v>127.88</v>
      </c>
      <c r="G41" s="687">
        <f t="shared" si="0"/>
        <v>16880.16</v>
      </c>
      <c r="H41" s="686"/>
      <c r="I41" s="686"/>
      <c r="J41" s="686"/>
      <c r="K41" s="686"/>
    </row>
    <row r="42" spans="1:11" s="626" customFormat="1" ht="15.75" hidden="1" outlineLevel="1">
      <c r="A42" s="686">
        <v>18</v>
      </c>
      <c r="B42" s="502" t="s">
        <v>873</v>
      </c>
      <c r="C42" s="627"/>
      <c r="D42" s="505">
        <v>64</v>
      </c>
      <c r="E42" s="501" t="s">
        <v>859</v>
      </c>
      <c r="F42" s="503">
        <v>36</v>
      </c>
      <c r="G42" s="687">
        <f t="shared" si="0"/>
        <v>2304</v>
      </c>
      <c r="H42" s="686"/>
      <c r="I42" s="686"/>
      <c r="J42" s="686"/>
      <c r="K42" s="686"/>
    </row>
    <row r="43" spans="1:11" s="626" customFormat="1" ht="15.75" hidden="1" outlineLevel="1">
      <c r="A43" s="686">
        <v>19</v>
      </c>
      <c r="B43" s="502" t="s">
        <v>874</v>
      </c>
      <c r="C43" s="627"/>
      <c r="D43" s="505">
        <v>25</v>
      </c>
      <c r="E43" s="501" t="s">
        <v>859</v>
      </c>
      <c r="F43" s="503">
        <v>396.5</v>
      </c>
      <c r="G43" s="687">
        <f t="shared" si="0"/>
        <v>9912.5</v>
      </c>
      <c r="H43" s="686"/>
      <c r="I43" s="686"/>
      <c r="J43" s="686"/>
      <c r="K43" s="686"/>
    </row>
    <row r="44" spans="1:11" s="626" customFormat="1" ht="15.75" hidden="1" outlineLevel="1">
      <c r="A44" s="686">
        <v>20</v>
      </c>
      <c r="B44" s="502" t="s">
        <v>875</v>
      </c>
      <c r="C44" s="627"/>
      <c r="D44" s="505">
        <v>70</v>
      </c>
      <c r="E44" s="501" t="s">
        <v>859</v>
      </c>
      <c r="F44" s="503">
        <v>193.23</v>
      </c>
      <c r="G44" s="687">
        <f t="shared" si="0"/>
        <v>13526.099999999999</v>
      </c>
      <c r="H44" s="686"/>
      <c r="I44" s="686"/>
      <c r="J44" s="686"/>
      <c r="K44" s="686"/>
    </row>
    <row r="45" spans="1:11" s="626" customFormat="1" ht="15.75" hidden="1" outlineLevel="1">
      <c r="A45" s="686">
        <v>21</v>
      </c>
      <c r="B45" s="502" t="s">
        <v>876</v>
      </c>
      <c r="C45" s="627"/>
      <c r="D45" s="505">
        <v>23</v>
      </c>
      <c r="E45" s="501" t="s">
        <v>859</v>
      </c>
      <c r="F45" s="503">
        <v>179.4</v>
      </c>
      <c r="G45" s="687">
        <f t="shared" si="0"/>
        <v>4126.2</v>
      </c>
      <c r="H45" s="686"/>
      <c r="I45" s="686"/>
      <c r="J45" s="686"/>
      <c r="K45" s="686"/>
    </row>
    <row r="46" spans="1:11" s="626" customFormat="1" ht="31.5" hidden="1" outlineLevel="1">
      <c r="A46" s="686">
        <v>22</v>
      </c>
      <c r="B46" s="502" t="s">
        <v>877</v>
      </c>
      <c r="C46" s="627"/>
      <c r="D46" s="505">
        <v>1378</v>
      </c>
      <c r="E46" s="634" t="s">
        <v>878</v>
      </c>
      <c r="F46" s="503">
        <v>16.77</v>
      </c>
      <c r="G46" s="687">
        <f t="shared" si="0"/>
        <v>23109.059999999998</v>
      </c>
      <c r="H46" s="686"/>
      <c r="I46" s="686"/>
      <c r="J46" s="686"/>
      <c r="K46" s="686"/>
    </row>
    <row r="47" spans="1:11" s="626" customFormat="1" ht="31.5" hidden="1" outlineLevel="1">
      <c r="A47" s="686">
        <v>23</v>
      </c>
      <c r="B47" s="502" t="s">
        <v>879</v>
      </c>
      <c r="C47" s="627"/>
      <c r="D47" s="505">
        <v>581</v>
      </c>
      <c r="E47" s="634" t="s">
        <v>878</v>
      </c>
      <c r="F47" s="503">
        <v>26</v>
      </c>
      <c r="G47" s="687">
        <f t="shared" si="0"/>
        <v>15106</v>
      </c>
      <c r="H47" s="686"/>
      <c r="I47" s="686"/>
      <c r="J47" s="686"/>
      <c r="K47" s="686"/>
    </row>
    <row r="48" spans="1:11" s="626" customFormat="1" ht="31.5" hidden="1" outlineLevel="1">
      <c r="A48" s="686">
        <v>24</v>
      </c>
      <c r="B48" s="502" t="s">
        <v>880</v>
      </c>
      <c r="C48" s="627"/>
      <c r="D48" s="505">
        <v>419</v>
      </c>
      <c r="E48" s="634" t="s">
        <v>878</v>
      </c>
      <c r="F48" s="503">
        <v>24.7</v>
      </c>
      <c r="G48" s="687">
        <f t="shared" si="0"/>
        <v>10349.299999999999</v>
      </c>
      <c r="H48" s="686"/>
      <c r="I48" s="686"/>
      <c r="J48" s="686"/>
      <c r="K48" s="686"/>
    </row>
    <row r="49" spans="1:11" s="626" customFormat="1" ht="31.5" hidden="1" outlineLevel="1">
      <c r="A49" s="686">
        <v>25</v>
      </c>
      <c r="B49" s="502" t="s">
        <v>881</v>
      </c>
      <c r="C49" s="627"/>
      <c r="D49" s="505">
        <v>152</v>
      </c>
      <c r="E49" s="634" t="s">
        <v>878</v>
      </c>
      <c r="F49" s="503">
        <v>2.33</v>
      </c>
      <c r="G49" s="687">
        <f t="shared" si="0"/>
        <v>354.16</v>
      </c>
      <c r="H49" s="686"/>
      <c r="I49" s="686"/>
      <c r="J49" s="686"/>
      <c r="K49" s="686"/>
    </row>
    <row r="50" spans="1:11" s="626" customFormat="1" ht="31.5" hidden="1" outlineLevel="1">
      <c r="A50" s="686">
        <v>26</v>
      </c>
      <c r="B50" s="502" t="s">
        <v>882</v>
      </c>
      <c r="C50" s="627"/>
      <c r="D50" s="505">
        <v>872</v>
      </c>
      <c r="E50" s="634" t="s">
        <v>878</v>
      </c>
      <c r="F50" s="503">
        <v>5.72</v>
      </c>
      <c r="G50" s="687">
        <f t="shared" si="0"/>
        <v>4987.84</v>
      </c>
      <c r="H50" s="686"/>
      <c r="I50" s="686"/>
      <c r="J50" s="686"/>
      <c r="K50" s="686"/>
    </row>
    <row r="51" spans="1:11" s="626" customFormat="1" ht="15.75" hidden="1" outlineLevel="1">
      <c r="A51" s="686">
        <v>27</v>
      </c>
      <c r="B51" s="502" t="s">
        <v>883</v>
      </c>
      <c r="C51" s="627"/>
      <c r="D51" s="505">
        <v>101</v>
      </c>
      <c r="E51" s="501" t="s">
        <v>859</v>
      </c>
      <c r="F51" s="503">
        <v>31.4</v>
      </c>
      <c r="G51" s="687">
        <f t="shared" si="0"/>
        <v>3171.3999999999996</v>
      </c>
      <c r="H51" s="686"/>
      <c r="I51" s="686"/>
      <c r="J51" s="686"/>
      <c r="K51" s="686"/>
    </row>
    <row r="52" spans="1:11" s="626" customFormat="1" ht="15.75" hidden="1" outlineLevel="1">
      <c r="A52" s="686">
        <v>28</v>
      </c>
      <c r="B52" s="502" t="s">
        <v>884</v>
      </c>
      <c r="C52" s="627"/>
      <c r="D52" s="505">
        <v>34</v>
      </c>
      <c r="E52" s="501" t="s">
        <v>859</v>
      </c>
      <c r="F52" s="503">
        <v>59.47</v>
      </c>
      <c r="G52" s="687">
        <f t="shared" si="0"/>
        <v>2021.98</v>
      </c>
      <c r="H52" s="686"/>
      <c r="I52" s="686"/>
      <c r="J52" s="686"/>
      <c r="K52" s="686"/>
    </row>
    <row r="53" spans="1:11" s="626" customFormat="1" ht="15.75" hidden="1" outlineLevel="1">
      <c r="A53" s="686">
        <v>29</v>
      </c>
      <c r="B53" s="502" t="s">
        <v>885</v>
      </c>
      <c r="C53" s="627"/>
      <c r="D53" s="505">
        <v>25</v>
      </c>
      <c r="E53" s="501" t="s">
        <v>859</v>
      </c>
      <c r="F53" s="503">
        <v>85.18</v>
      </c>
      <c r="G53" s="687">
        <f t="shared" si="0"/>
        <v>2129.5</v>
      </c>
      <c r="H53" s="686"/>
      <c r="I53" s="686"/>
      <c r="J53" s="686"/>
      <c r="K53" s="686"/>
    </row>
    <row r="54" spans="1:11" s="626" customFormat="1" ht="15.75" hidden="1" outlineLevel="1">
      <c r="A54" s="686">
        <v>30</v>
      </c>
      <c r="B54" s="502" t="s">
        <v>886</v>
      </c>
      <c r="C54" s="627"/>
      <c r="D54" s="505">
        <v>74</v>
      </c>
      <c r="E54" s="501" t="s">
        <v>859</v>
      </c>
      <c r="F54" s="503">
        <v>27.79</v>
      </c>
      <c r="G54" s="687">
        <f t="shared" si="0"/>
        <v>2056.46</v>
      </c>
      <c r="H54" s="686"/>
      <c r="I54" s="686"/>
      <c r="J54" s="686"/>
      <c r="K54" s="686"/>
    </row>
    <row r="55" spans="1:11" s="626" customFormat="1" ht="15.75" hidden="1" outlineLevel="1">
      <c r="A55" s="686">
        <v>31</v>
      </c>
      <c r="B55" s="502" t="s">
        <v>887</v>
      </c>
      <c r="C55" s="627"/>
      <c r="D55" s="505">
        <v>34</v>
      </c>
      <c r="E55" s="501" t="s">
        <v>855</v>
      </c>
      <c r="F55" s="503">
        <v>1299.0999999999999</v>
      </c>
      <c r="G55" s="687">
        <f t="shared" si="0"/>
        <v>44169.399999999994</v>
      </c>
      <c r="H55" s="686"/>
      <c r="I55" s="686"/>
      <c r="J55" s="686"/>
      <c r="K55" s="686"/>
    </row>
    <row r="56" spans="1:11" s="626" customFormat="1" ht="31.5" hidden="1" outlineLevel="1">
      <c r="A56" s="686">
        <v>32</v>
      </c>
      <c r="B56" s="502" t="s">
        <v>888</v>
      </c>
      <c r="C56" s="627"/>
      <c r="D56" s="505">
        <v>270</v>
      </c>
      <c r="E56" s="501" t="s">
        <v>855</v>
      </c>
      <c r="F56" s="503">
        <v>130</v>
      </c>
      <c r="G56" s="687">
        <f t="shared" si="0"/>
        <v>35100</v>
      </c>
      <c r="H56" s="686"/>
      <c r="I56" s="686"/>
      <c r="J56" s="686"/>
      <c r="K56" s="686"/>
    </row>
    <row r="57" spans="1:11" s="626" customFormat="1" ht="31.5" hidden="1" outlineLevel="1">
      <c r="A57" s="686">
        <v>33</v>
      </c>
      <c r="B57" s="502" t="s">
        <v>889</v>
      </c>
      <c r="C57" s="627"/>
      <c r="D57" s="505">
        <v>0</v>
      </c>
      <c r="E57" s="501" t="s">
        <v>855</v>
      </c>
      <c r="F57" s="503">
        <v>430</v>
      </c>
      <c r="G57" s="687">
        <f t="shared" si="0"/>
        <v>0</v>
      </c>
      <c r="H57" s="686"/>
      <c r="I57" s="686"/>
      <c r="J57" s="686"/>
      <c r="K57" s="686"/>
    </row>
    <row r="58" spans="1:11" s="626" customFormat="1" ht="15.75" hidden="1" outlineLevel="1">
      <c r="A58" s="686">
        <v>34</v>
      </c>
      <c r="B58" s="502" t="s">
        <v>890</v>
      </c>
      <c r="C58" s="627"/>
      <c r="D58" s="505">
        <v>5</v>
      </c>
      <c r="E58" s="501" t="s">
        <v>859</v>
      </c>
      <c r="F58" s="503">
        <v>98.14</v>
      </c>
      <c r="G58" s="687">
        <f t="shared" si="0"/>
        <v>490.7</v>
      </c>
      <c r="H58" s="686"/>
      <c r="I58" s="686"/>
      <c r="J58" s="686"/>
      <c r="K58" s="686"/>
    </row>
    <row r="59" spans="1:11" s="626" customFormat="1" ht="15.75" hidden="1" outlineLevel="1">
      <c r="A59" s="686">
        <v>35</v>
      </c>
      <c r="B59" s="502" t="s">
        <v>891</v>
      </c>
      <c r="C59" s="627"/>
      <c r="D59" s="505">
        <v>0</v>
      </c>
      <c r="E59" s="501" t="s">
        <v>859</v>
      </c>
      <c r="F59" s="503">
        <v>91.46</v>
      </c>
      <c r="G59" s="687">
        <f t="shared" si="0"/>
        <v>0</v>
      </c>
      <c r="H59" s="686"/>
      <c r="I59" s="686"/>
      <c r="J59" s="686"/>
      <c r="K59" s="686"/>
    </row>
    <row r="60" spans="1:11" s="626" customFormat="1" ht="31.5" hidden="1" outlineLevel="1">
      <c r="A60" s="686">
        <v>36</v>
      </c>
      <c r="B60" s="502" t="s">
        <v>892</v>
      </c>
      <c r="C60" s="627"/>
      <c r="D60" s="505">
        <v>13</v>
      </c>
      <c r="E60" s="501" t="s">
        <v>859</v>
      </c>
      <c r="F60" s="503">
        <v>320</v>
      </c>
      <c r="G60" s="687">
        <f t="shared" si="0"/>
        <v>4160</v>
      </c>
      <c r="H60" s="686"/>
      <c r="I60" s="686"/>
      <c r="J60" s="686"/>
      <c r="K60" s="686"/>
    </row>
    <row r="61" spans="1:11" s="626" customFormat="1" ht="15.75" hidden="1" outlineLevel="1">
      <c r="A61" s="686">
        <v>37</v>
      </c>
      <c r="B61" s="502" t="s">
        <v>893</v>
      </c>
      <c r="C61" s="627"/>
      <c r="D61" s="505">
        <v>24</v>
      </c>
      <c r="E61" s="501" t="s">
        <v>859</v>
      </c>
      <c r="F61" s="503">
        <v>120</v>
      </c>
      <c r="G61" s="687">
        <f t="shared" si="0"/>
        <v>2880</v>
      </c>
      <c r="H61" s="686"/>
      <c r="I61" s="686"/>
      <c r="J61" s="686"/>
      <c r="K61" s="686"/>
    </row>
    <row r="62" spans="1:11" s="626" customFormat="1" ht="15.75" hidden="1" outlineLevel="1">
      <c r="A62" s="686">
        <v>38</v>
      </c>
      <c r="B62" s="319" t="s">
        <v>894</v>
      </c>
      <c r="C62" s="627"/>
      <c r="D62" s="505">
        <v>3</v>
      </c>
      <c r="E62" s="635" t="s">
        <v>859</v>
      </c>
      <c r="F62" s="505">
        <v>1400</v>
      </c>
      <c r="G62" s="687">
        <f t="shared" si="0"/>
        <v>4200</v>
      </c>
      <c r="H62" s="686"/>
      <c r="I62" s="686"/>
      <c r="J62" s="686"/>
      <c r="K62" s="686"/>
    </row>
    <row r="63" spans="1:11" s="626" customFormat="1" ht="15.75" hidden="1" outlineLevel="1">
      <c r="A63" s="686">
        <v>39</v>
      </c>
      <c r="B63" s="502" t="s">
        <v>895</v>
      </c>
      <c r="C63" s="627"/>
      <c r="D63" s="505">
        <v>30</v>
      </c>
      <c r="E63" s="501" t="s">
        <v>855</v>
      </c>
      <c r="F63" s="503">
        <v>61.06</v>
      </c>
      <c r="G63" s="687">
        <f t="shared" si="0"/>
        <v>1831.8000000000002</v>
      </c>
      <c r="H63" s="686"/>
      <c r="I63" s="686"/>
      <c r="J63" s="686"/>
      <c r="K63" s="686"/>
    </row>
    <row r="64" spans="1:11" s="626" customFormat="1" ht="15.75" hidden="1" outlineLevel="1">
      <c r="A64" s="686">
        <v>40</v>
      </c>
      <c r="B64" s="502" t="s">
        <v>896</v>
      </c>
      <c r="C64" s="627"/>
      <c r="D64" s="505">
        <v>0</v>
      </c>
      <c r="E64" s="501" t="s">
        <v>859</v>
      </c>
      <c r="F64" s="503">
        <v>73.349999999999994</v>
      </c>
      <c r="G64" s="687">
        <f t="shared" si="0"/>
        <v>0</v>
      </c>
      <c r="H64" s="686"/>
      <c r="I64" s="686"/>
      <c r="J64" s="686"/>
      <c r="K64" s="686"/>
    </row>
    <row r="65" spans="1:11" s="626" customFormat="1" ht="15.75" hidden="1" outlineLevel="1">
      <c r="A65" s="686">
        <v>41</v>
      </c>
      <c r="B65" s="502" t="s">
        <v>897</v>
      </c>
      <c r="C65" s="627"/>
      <c r="D65" s="505">
        <v>2</v>
      </c>
      <c r="E65" s="501" t="s">
        <v>855</v>
      </c>
      <c r="F65" s="503">
        <v>100.89</v>
      </c>
      <c r="G65" s="687">
        <f t="shared" si="0"/>
        <v>201.78</v>
      </c>
      <c r="H65" s="686"/>
      <c r="I65" s="686"/>
      <c r="J65" s="686"/>
      <c r="K65" s="686"/>
    </row>
    <row r="66" spans="1:11" s="626" customFormat="1" ht="15.75" hidden="1" outlineLevel="1">
      <c r="A66" s="686">
        <v>42</v>
      </c>
      <c r="B66" s="502" t="s">
        <v>898</v>
      </c>
      <c r="C66" s="627"/>
      <c r="D66" s="505">
        <v>5</v>
      </c>
      <c r="E66" s="501" t="s">
        <v>855</v>
      </c>
      <c r="F66" s="503">
        <v>78</v>
      </c>
      <c r="G66" s="687">
        <f t="shared" si="0"/>
        <v>390</v>
      </c>
      <c r="H66" s="686"/>
      <c r="I66" s="686"/>
      <c r="J66" s="686"/>
      <c r="K66" s="686"/>
    </row>
    <row r="67" spans="1:11" s="626" customFormat="1" ht="15.75" hidden="1" outlineLevel="1">
      <c r="A67" s="686">
        <v>43</v>
      </c>
      <c r="B67" s="502" t="s">
        <v>899</v>
      </c>
      <c r="C67" s="627"/>
      <c r="D67" s="505">
        <v>0</v>
      </c>
      <c r="E67" s="501" t="s">
        <v>855</v>
      </c>
      <c r="F67" s="503">
        <v>69.599999999999994</v>
      </c>
      <c r="G67" s="687">
        <f t="shared" si="0"/>
        <v>0</v>
      </c>
      <c r="H67" s="686"/>
      <c r="I67" s="686"/>
      <c r="J67" s="686"/>
      <c r="K67" s="686"/>
    </row>
    <row r="68" spans="1:11" s="626" customFormat="1" ht="31.5" hidden="1" outlineLevel="1">
      <c r="A68" s="686">
        <v>44</v>
      </c>
      <c r="B68" s="319" t="s">
        <v>900</v>
      </c>
      <c r="C68" s="627"/>
      <c r="D68" s="505">
        <v>3</v>
      </c>
      <c r="E68" s="635" t="s">
        <v>859</v>
      </c>
      <c r="F68" s="505">
        <v>1773.42</v>
      </c>
      <c r="G68" s="687">
        <f t="shared" si="0"/>
        <v>5320.26</v>
      </c>
      <c r="H68" s="686"/>
      <c r="I68" s="686"/>
      <c r="J68" s="686"/>
      <c r="K68" s="686"/>
    </row>
    <row r="69" spans="1:11" s="626" customFormat="1" ht="15.75" hidden="1" outlineLevel="1">
      <c r="A69" s="686">
        <v>45</v>
      </c>
      <c r="B69" s="319" t="s">
        <v>901</v>
      </c>
      <c r="C69" s="627"/>
      <c r="D69" s="505">
        <v>1358</v>
      </c>
      <c r="E69" s="635" t="s">
        <v>855</v>
      </c>
      <c r="F69" s="505">
        <v>310</v>
      </c>
      <c r="G69" s="687">
        <f t="shared" si="0"/>
        <v>420980</v>
      </c>
      <c r="H69" s="686"/>
      <c r="I69" s="686"/>
      <c r="J69" s="686"/>
      <c r="K69" s="686"/>
    </row>
    <row r="70" spans="1:11" s="626" customFormat="1" ht="15.75" hidden="1" outlineLevel="1">
      <c r="A70" s="686">
        <v>46</v>
      </c>
      <c r="B70" s="502" t="s">
        <v>902</v>
      </c>
      <c r="C70" s="627"/>
      <c r="D70" s="505">
        <v>262</v>
      </c>
      <c r="E70" s="501" t="s">
        <v>859</v>
      </c>
      <c r="F70" s="503">
        <v>14</v>
      </c>
      <c r="G70" s="687">
        <f t="shared" si="0"/>
        <v>3668</v>
      </c>
      <c r="H70" s="686"/>
      <c r="I70" s="686"/>
      <c r="J70" s="686"/>
      <c r="K70" s="686"/>
    </row>
    <row r="71" spans="1:11" s="626" customFormat="1" ht="15.75" hidden="1" outlineLevel="1">
      <c r="A71" s="686">
        <v>47</v>
      </c>
      <c r="B71" s="319" t="s">
        <v>903</v>
      </c>
      <c r="C71" s="627"/>
      <c r="D71" s="505">
        <v>122</v>
      </c>
      <c r="E71" s="635" t="s">
        <v>859</v>
      </c>
      <c r="F71" s="505">
        <v>48</v>
      </c>
      <c r="G71" s="687">
        <f t="shared" si="0"/>
        <v>5856</v>
      </c>
      <c r="H71" s="686"/>
      <c r="I71" s="686"/>
      <c r="J71" s="686"/>
      <c r="K71" s="686"/>
    </row>
    <row r="72" spans="1:11" s="626" customFormat="1" ht="15.75" hidden="1" outlineLevel="1">
      <c r="A72" s="686">
        <v>48</v>
      </c>
      <c r="B72" s="319" t="s">
        <v>904</v>
      </c>
      <c r="C72" s="627"/>
      <c r="D72" s="505">
        <v>195</v>
      </c>
      <c r="E72" s="635" t="s">
        <v>12</v>
      </c>
      <c r="F72" s="505">
        <v>27.55</v>
      </c>
      <c r="G72" s="687">
        <f t="shared" si="0"/>
        <v>5372.25</v>
      </c>
      <c r="H72" s="686"/>
      <c r="I72" s="686"/>
      <c r="J72" s="686"/>
      <c r="K72" s="686"/>
    </row>
    <row r="73" spans="1:11" s="626" customFormat="1" ht="15.75" hidden="1" outlineLevel="1">
      <c r="A73" s="686">
        <v>49</v>
      </c>
      <c r="B73" s="319" t="s">
        <v>905</v>
      </c>
      <c r="C73" s="627"/>
      <c r="D73" s="505">
        <v>19</v>
      </c>
      <c r="E73" s="635" t="s">
        <v>12</v>
      </c>
      <c r="F73" s="505">
        <v>181.2</v>
      </c>
      <c r="G73" s="687">
        <f t="shared" si="0"/>
        <v>3442.7999999999997</v>
      </c>
      <c r="H73" s="686"/>
      <c r="I73" s="686"/>
      <c r="J73" s="686"/>
      <c r="K73" s="686"/>
    </row>
    <row r="74" spans="1:11" s="626" customFormat="1" ht="15.75" hidden="1" outlineLevel="1">
      <c r="A74" s="686">
        <v>50</v>
      </c>
      <c r="B74" s="319" t="s">
        <v>906</v>
      </c>
      <c r="C74" s="627"/>
      <c r="D74" s="505">
        <v>48</v>
      </c>
      <c r="E74" s="635" t="s">
        <v>12</v>
      </c>
      <c r="F74" s="505">
        <v>22</v>
      </c>
      <c r="G74" s="687">
        <f t="shared" si="0"/>
        <v>1056</v>
      </c>
      <c r="H74" s="686"/>
      <c r="I74" s="686"/>
      <c r="J74" s="686"/>
      <c r="K74" s="686"/>
    </row>
    <row r="75" spans="1:11" s="626" customFormat="1" ht="15.75" hidden="1" outlineLevel="1">
      <c r="A75" s="686">
        <v>51</v>
      </c>
      <c r="B75" s="319" t="s">
        <v>907</v>
      </c>
      <c r="C75" s="627"/>
      <c r="D75" s="505">
        <v>302</v>
      </c>
      <c r="E75" s="635" t="s">
        <v>12</v>
      </c>
      <c r="F75" s="505">
        <v>200</v>
      </c>
      <c r="G75" s="687">
        <f t="shared" si="0"/>
        <v>60400</v>
      </c>
      <c r="H75" s="686"/>
      <c r="I75" s="686"/>
      <c r="J75" s="686"/>
      <c r="K75" s="686"/>
    </row>
    <row r="76" spans="1:11" s="626" customFormat="1" ht="15.75" hidden="1" outlineLevel="1">
      <c r="A76" s="686">
        <v>52</v>
      </c>
      <c r="B76" s="502" t="s">
        <v>902</v>
      </c>
      <c r="C76" s="627"/>
      <c r="D76" s="505">
        <v>10</v>
      </c>
      <c r="E76" s="501" t="s">
        <v>12</v>
      </c>
      <c r="F76" s="503">
        <v>16.850000000000001</v>
      </c>
      <c r="G76" s="687">
        <f t="shared" si="0"/>
        <v>168.5</v>
      </c>
      <c r="H76" s="686"/>
      <c r="I76" s="686"/>
      <c r="J76" s="686"/>
      <c r="K76" s="686"/>
    </row>
    <row r="77" spans="1:11" s="626" customFormat="1" ht="15.75" hidden="1" outlineLevel="1">
      <c r="A77" s="686">
        <v>53</v>
      </c>
      <c r="B77" s="502" t="s">
        <v>908</v>
      </c>
      <c r="C77" s="627"/>
      <c r="D77" s="505">
        <v>49</v>
      </c>
      <c r="E77" s="501" t="s">
        <v>12</v>
      </c>
      <c r="F77" s="503">
        <v>100</v>
      </c>
      <c r="G77" s="687">
        <f t="shared" si="0"/>
        <v>4900</v>
      </c>
      <c r="H77" s="686"/>
      <c r="I77" s="686"/>
      <c r="J77" s="686"/>
      <c r="K77" s="686"/>
    </row>
    <row r="78" spans="1:11" s="626" customFormat="1" ht="15.75" hidden="1" outlineLevel="1">
      <c r="A78" s="686">
        <v>54</v>
      </c>
      <c r="B78" s="502" t="s">
        <v>905</v>
      </c>
      <c r="C78" s="627"/>
      <c r="D78" s="505">
        <v>55</v>
      </c>
      <c r="E78" s="501" t="s">
        <v>23</v>
      </c>
      <c r="F78" s="503">
        <v>280</v>
      </c>
      <c r="G78" s="687">
        <f t="shared" si="0"/>
        <v>15400</v>
      </c>
      <c r="H78" s="686"/>
      <c r="I78" s="686"/>
      <c r="J78" s="686"/>
      <c r="K78" s="686"/>
    </row>
    <row r="79" spans="1:11" s="626" customFormat="1" ht="15.75" hidden="1" outlineLevel="1">
      <c r="A79" s="686">
        <v>55</v>
      </c>
      <c r="B79" s="502" t="s">
        <v>909</v>
      </c>
      <c r="C79" s="627"/>
      <c r="D79" s="505">
        <v>124</v>
      </c>
      <c r="E79" s="501" t="s">
        <v>12</v>
      </c>
      <c r="F79" s="503">
        <v>400</v>
      </c>
      <c r="G79" s="687">
        <f t="shared" si="0"/>
        <v>49600</v>
      </c>
      <c r="H79" s="686"/>
      <c r="I79" s="686"/>
      <c r="J79" s="686"/>
      <c r="K79" s="686"/>
    </row>
    <row r="80" spans="1:11" s="626" customFormat="1" ht="15.75" hidden="1" outlineLevel="1">
      <c r="A80" s="686">
        <v>56</v>
      </c>
      <c r="B80" s="502" t="s">
        <v>910</v>
      </c>
      <c r="C80" s="627"/>
      <c r="D80" s="505">
        <v>43</v>
      </c>
      <c r="E80" s="501" t="s">
        <v>12</v>
      </c>
      <c r="F80" s="503">
        <v>20</v>
      </c>
      <c r="G80" s="687">
        <f t="shared" si="0"/>
        <v>860</v>
      </c>
      <c r="H80" s="686"/>
      <c r="I80" s="686"/>
      <c r="J80" s="686"/>
      <c r="K80" s="686"/>
    </row>
    <row r="81" spans="1:11" s="626" customFormat="1" ht="15.75" hidden="1" outlineLevel="1">
      <c r="A81" s="686">
        <v>57</v>
      </c>
      <c r="B81" s="502" t="s">
        <v>911</v>
      </c>
      <c r="C81" s="627"/>
      <c r="D81" s="505">
        <v>21</v>
      </c>
      <c r="E81" s="501" t="s">
        <v>12</v>
      </c>
      <c r="F81" s="503">
        <v>90</v>
      </c>
      <c r="G81" s="687">
        <f t="shared" si="0"/>
        <v>1890</v>
      </c>
      <c r="H81" s="686"/>
      <c r="I81" s="686"/>
      <c r="J81" s="686"/>
      <c r="K81" s="686"/>
    </row>
    <row r="82" spans="1:11" s="626" customFormat="1" ht="15.75" hidden="1" outlineLevel="1">
      <c r="A82" s="686">
        <v>58</v>
      </c>
      <c r="B82" s="502" t="s">
        <v>912</v>
      </c>
      <c r="C82" s="627"/>
      <c r="D82" s="505">
        <v>41</v>
      </c>
      <c r="E82" s="501" t="s">
        <v>12</v>
      </c>
      <c r="F82" s="503">
        <v>125</v>
      </c>
      <c r="G82" s="687">
        <f t="shared" si="0"/>
        <v>5125</v>
      </c>
      <c r="H82" s="686"/>
      <c r="I82" s="686"/>
      <c r="J82" s="686"/>
      <c r="K82" s="686"/>
    </row>
    <row r="83" spans="1:11" s="626" customFormat="1" ht="15.75" hidden="1" outlineLevel="1">
      <c r="A83" s="686">
        <v>59</v>
      </c>
      <c r="B83" s="502" t="s">
        <v>913</v>
      </c>
      <c r="C83" s="627"/>
      <c r="D83" s="505">
        <v>12</v>
      </c>
      <c r="E83" s="501" t="s">
        <v>12</v>
      </c>
      <c r="F83" s="503">
        <v>40</v>
      </c>
      <c r="G83" s="687">
        <f t="shared" si="0"/>
        <v>480</v>
      </c>
      <c r="H83" s="686"/>
      <c r="I83" s="686"/>
      <c r="J83" s="686"/>
      <c r="K83" s="686"/>
    </row>
    <row r="84" spans="1:11" s="626" customFormat="1" ht="15.75" hidden="1" outlineLevel="1">
      <c r="A84" s="686">
        <v>60</v>
      </c>
      <c r="B84" s="502" t="s">
        <v>914</v>
      </c>
      <c r="C84" s="627"/>
      <c r="D84" s="505">
        <v>16</v>
      </c>
      <c r="E84" s="501" t="s">
        <v>12</v>
      </c>
      <c r="F84" s="503">
        <v>235</v>
      </c>
      <c r="G84" s="687">
        <f t="shared" si="0"/>
        <v>3760</v>
      </c>
      <c r="H84" s="686"/>
      <c r="I84" s="686"/>
      <c r="J84" s="686"/>
      <c r="K84" s="686"/>
    </row>
    <row r="85" spans="1:11" s="626" customFormat="1" ht="15.75" hidden="1" outlineLevel="1">
      <c r="A85" s="686">
        <v>61</v>
      </c>
      <c r="B85" s="502" t="s">
        <v>915</v>
      </c>
      <c r="C85" s="627"/>
      <c r="D85" s="505">
        <v>16</v>
      </c>
      <c r="E85" s="501" t="s">
        <v>12</v>
      </c>
      <c r="F85" s="503">
        <v>1000</v>
      </c>
      <c r="G85" s="687">
        <f t="shared" si="0"/>
        <v>16000</v>
      </c>
      <c r="H85" s="686"/>
      <c r="I85" s="686"/>
      <c r="J85" s="686"/>
      <c r="K85" s="686"/>
    </row>
    <row r="86" spans="1:11" s="626" customFormat="1" ht="15.75" hidden="1" outlineLevel="1">
      <c r="A86" s="686">
        <v>62</v>
      </c>
      <c r="B86" s="502" t="s">
        <v>916</v>
      </c>
      <c r="C86" s="627"/>
      <c r="D86" s="505">
        <v>1005</v>
      </c>
      <c r="E86" s="501" t="s">
        <v>12</v>
      </c>
      <c r="F86" s="503">
        <v>25</v>
      </c>
      <c r="G86" s="687">
        <f t="shared" ref="G86:G98" si="1">F86*D86</f>
        <v>25125</v>
      </c>
      <c r="H86" s="686"/>
      <c r="I86" s="686"/>
      <c r="J86" s="686"/>
      <c r="K86" s="686"/>
    </row>
    <row r="87" spans="1:11" s="626" customFormat="1" ht="15.75" hidden="1" outlineLevel="1">
      <c r="A87" s="686">
        <v>63</v>
      </c>
      <c r="B87" s="502" t="s">
        <v>917</v>
      </c>
      <c r="C87" s="627"/>
      <c r="D87" s="505">
        <v>1001</v>
      </c>
      <c r="E87" s="501" t="s">
        <v>12</v>
      </c>
      <c r="F87" s="503">
        <v>35</v>
      </c>
      <c r="G87" s="687">
        <f t="shared" si="1"/>
        <v>35035</v>
      </c>
      <c r="H87" s="686"/>
      <c r="I87" s="686"/>
      <c r="J87" s="686"/>
      <c r="K87" s="686"/>
    </row>
    <row r="88" spans="1:11" s="626" customFormat="1" ht="15.75" hidden="1" outlineLevel="1">
      <c r="A88" s="686">
        <v>64</v>
      </c>
      <c r="B88" s="502" t="s">
        <v>918</v>
      </c>
      <c r="C88" s="627"/>
      <c r="D88" s="505">
        <v>1011</v>
      </c>
      <c r="E88" s="501" t="s">
        <v>12</v>
      </c>
      <c r="F88" s="503">
        <v>36</v>
      </c>
      <c r="G88" s="687">
        <f t="shared" si="1"/>
        <v>36396</v>
      </c>
      <c r="H88" s="686"/>
      <c r="I88" s="686"/>
      <c r="J88" s="686"/>
      <c r="K88" s="686"/>
    </row>
    <row r="89" spans="1:11" s="626" customFormat="1" ht="15.75" hidden="1" outlineLevel="1">
      <c r="A89" s="686">
        <v>65</v>
      </c>
      <c r="B89" s="502" t="s">
        <v>919</v>
      </c>
      <c r="C89" s="627"/>
      <c r="D89" s="505">
        <v>50</v>
      </c>
      <c r="E89" s="501" t="s">
        <v>12</v>
      </c>
      <c r="F89" s="503">
        <v>40</v>
      </c>
      <c r="G89" s="687">
        <f t="shared" si="1"/>
        <v>2000</v>
      </c>
      <c r="H89" s="686"/>
      <c r="I89" s="686"/>
      <c r="J89" s="686"/>
      <c r="K89" s="686"/>
    </row>
    <row r="90" spans="1:11" s="626" customFormat="1" ht="15.75" hidden="1" outlineLevel="1">
      <c r="A90" s="686">
        <v>66</v>
      </c>
      <c r="B90" s="502" t="s">
        <v>920</v>
      </c>
      <c r="C90" s="627"/>
      <c r="D90" s="505">
        <v>27</v>
      </c>
      <c r="E90" s="501" t="s">
        <v>12</v>
      </c>
      <c r="F90" s="503">
        <v>50</v>
      </c>
      <c r="G90" s="687">
        <f t="shared" si="1"/>
        <v>1350</v>
      </c>
      <c r="H90" s="686"/>
      <c r="I90" s="686"/>
      <c r="J90" s="686"/>
      <c r="K90" s="686"/>
    </row>
    <row r="91" spans="1:11" s="626" customFormat="1" ht="15.75" hidden="1" outlineLevel="1">
      <c r="A91" s="686">
        <v>67</v>
      </c>
      <c r="B91" s="502" t="s">
        <v>921</v>
      </c>
      <c r="C91" s="627"/>
      <c r="D91" s="505">
        <v>29</v>
      </c>
      <c r="E91" s="501" t="s">
        <v>12</v>
      </c>
      <c r="F91" s="503">
        <v>150</v>
      </c>
      <c r="G91" s="687">
        <f t="shared" si="1"/>
        <v>4350</v>
      </c>
      <c r="H91" s="686"/>
      <c r="I91" s="686"/>
      <c r="J91" s="686"/>
      <c r="K91" s="686"/>
    </row>
    <row r="92" spans="1:11" s="626" customFormat="1" ht="15.75" hidden="1" outlineLevel="1">
      <c r="A92" s="686">
        <v>68</v>
      </c>
      <c r="B92" s="502" t="s">
        <v>922</v>
      </c>
      <c r="C92" s="627"/>
      <c r="D92" s="505">
        <v>32</v>
      </c>
      <c r="E92" s="501" t="s">
        <v>12</v>
      </c>
      <c r="F92" s="503">
        <v>250</v>
      </c>
      <c r="G92" s="687">
        <f t="shared" si="1"/>
        <v>8000</v>
      </c>
      <c r="H92" s="686"/>
      <c r="I92" s="686"/>
      <c r="J92" s="686"/>
      <c r="K92" s="686"/>
    </row>
    <row r="93" spans="1:11" s="626" customFormat="1" ht="15.75" hidden="1" outlineLevel="1">
      <c r="A93" s="686">
        <v>69</v>
      </c>
      <c r="B93" s="502" t="s">
        <v>923</v>
      </c>
      <c r="C93" s="627"/>
      <c r="D93" s="505">
        <v>5</v>
      </c>
      <c r="E93" s="501" t="s">
        <v>12</v>
      </c>
      <c r="F93" s="503">
        <v>50</v>
      </c>
      <c r="G93" s="687">
        <f t="shared" si="1"/>
        <v>250</v>
      </c>
      <c r="H93" s="686"/>
      <c r="I93" s="686"/>
      <c r="J93" s="686"/>
      <c r="K93" s="686"/>
    </row>
    <row r="94" spans="1:11" s="626" customFormat="1" ht="15.75" hidden="1" outlineLevel="1">
      <c r="A94" s="686">
        <v>70</v>
      </c>
      <c r="B94" s="502" t="s">
        <v>924</v>
      </c>
      <c r="C94" s="627"/>
      <c r="D94" s="505">
        <v>15</v>
      </c>
      <c r="E94" s="501" t="s">
        <v>12</v>
      </c>
      <c r="F94" s="503">
        <v>900</v>
      </c>
      <c r="G94" s="687">
        <f t="shared" si="1"/>
        <v>13500</v>
      </c>
      <c r="H94" s="686"/>
      <c r="I94" s="686"/>
      <c r="J94" s="686"/>
      <c r="K94" s="686"/>
    </row>
    <row r="95" spans="1:11" s="626" customFormat="1" ht="15.75" hidden="1" outlineLevel="1">
      <c r="A95" s="686">
        <v>71</v>
      </c>
      <c r="B95" s="502" t="s">
        <v>925</v>
      </c>
      <c r="C95" s="627"/>
      <c r="D95" s="505">
        <v>10</v>
      </c>
      <c r="E95" s="501" t="s">
        <v>12</v>
      </c>
      <c r="F95" s="503">
        <v>800</v>
      </c>
      <c r="G95" s="687">
        <f t="shared" si="1"/>
        <v>8000</v>
      </c>
      <c r="H95" s="686"/>
      <c r="I95" s="686"/>
      <c r="J95" s="686"/>
      <c r="K95" s="686"/>
    </row>
    <row r="96" spans="1:11" s="626" customFormat="1" ht="15.75" hidden="1" outlineLevel="1">
      <c r="A96" s="686">
        <v>72</v>
      </c>
      <c r="B96" s="502" t="s">
        <v>926</v>
      </c>
      <c r="C96" s="627"/>
      <c r="D96" s="505">
        <v>8</v>
      </c>
      <c r="E96" s="501" t="s">
        <v>12</v>
      </c>
      <c r="F96" s="503">
        <v>320</v>
      </c>
      <c r="G96" s="687">
        <f t="shared" si="1"/>
        <v>2560</v>
      </c>
      <c r="H96" s="686"/>
      <c r="I96" s="686"/>
      <c r="J96" s="686"/>
      <c r="K96" s="686"/>
    </row>
    <row r="97" spans="1:14" s="626" customFormat="1" ht="15.75" hidden="1" outlineLevel="1">
      <c r="A97" s="686">
        <v>73</v>
      </c>
      <c r="B97" s="502" t="s">
        <v>927</v>
      </c>
      <c r="C97" s="627"/>
      <c r="D97" s="505">
        <v>16</v>
      </c>
      <c r="E97" s="501" t="s">
        <v>12</v>
      </c>
      <c r="F97" s="503">
        <v>263</v>
      </c>
      <c r="G97" s="687">
        <f t="shared" si="1"/>
        <v>4208</v>
      </c>
      <c r="H97" s="686"/>
      <c r="I97" s="686"/>
      <c r="J97" s="686"/>
      <c r="K97" s="686"/>
    </row>
    <row r="98" spans="1:14" s="626" customFormat="1" ht="15.75" hidden="1" outlineLevel="1">
      <c r="A98" s="686">
        <v>74</v>
      </c>
      <c r="B98" s="502" t="s">
        <v>928</v>
      </c>
      <c r="C98" s="627"/>
      <c r="D98" s="505">
        <v>25</v>
      </c>
      <c r="E98" s="501" t="s">
        <v>12</v>
      </c>
      <c r="F98" s="503">
        <v>100</v>
      </c>
      <c r="G98" s="687">
        <f t="shared" si="1"/>
        <v>2500</v>
      </c>
      <c r="H98" s="686"/>
      <c r="I98" s="686"/>
      <c r="J98" s="686"/>
      <c r="K98" s="686"/>
    </row>
    <row r="99" spans="1:14" s="626" customFormat="1" ht="17.25" customHeight="1" collapsed="1">
      <c r="A99" s="686"/>
      <c r="B99" s="686"/>
      <c r="C99" s="686"/>
      <c r="D99" s="686"/>
      <c r="E99" s="686"/>
      <c r="F99" s="687"/>
      <c r="G99" s="629"/>
      <c r="H99" s="686"/>
      <c r="I99" s="686"/>
      <c r="J99" s="686"/>
      <c r="K99" s="686"/>
    </row>
    <row r="100" spans="1:14" s="633" customFormat="1" ht="28.5" customHeight="1">
      <c r="A100" s="623"/>
      <c r="B100" s="636" t="s">
        <v>1283</v>
      </c>
      <c r="C100" s="623"/>
      <c r="D100" s="623"/>
      <c r="E100" s="623"/>
      <c r="F100" s="631"/>
      <c r="G100" s="631">
        <f>SUM(G101:G221)</f>
        <v>19676260.140000001</v>
      </c>
      <c r="H100" s="623"/>
      <c r="I100" s="623"/>
      <c r="J100" s="623"/>
      <c r="K100" s="623"/>
    </row>
    <row r="101" spans="1:14" s="626" customFormat="1" ht="15.75" hidden="1" outlineLevel="1">
      <c r="A101" s="686">
        <v>1</v>
      </c>
      <c r="B101" s="502" t="s">
        <v>936</v>
      </c>
      <c r="C101" s="686"/>
      <c r="D101" s="505">
        <v>3600</v>
      </c>
      <c r="E101" s="501" t="s">
        <v>99</v>
      </c>
      <c r="F101" s="503">
        <v>317.5</v>
      </c>
      <c r="G101" s="687">
        <f>F101*D101</f>
        <v>1143000</v>
      </c>
      <c r="H101" s="686"/>
      <c r="I101" s="686"/>
      <c r="J101" s="686"/>
      <c r="K101" s="686"/>
      <c r="N101" s="633"/>
    </row>
    <row r="102" spans="1:14" s="626" customFormat="1" ht="15.75" hidden="1" outlineLevel="1">
      <c r="A102" s="686">
        <v>2</v>
      </c>
      <c r="B102" s="502" t="s">
        <v>937</v>
      </c>
      <c r="C102" s="686"/>
      <c r="D102" s="505">
        <v>900</v>
      </c>
      <c r="E102" s="501" t="s">
        <v>99</v>
      </c>
      <c r="F102" s="503">
        <v>215.5</v>
      </c>
      <c r="G102" s="687">
        <f t="shared" ref="G102:G165" si="2">F102*D102</f>
        <v>193950</v>
      </c>
      <c r="H102" s="686"/>
      <c r="I102" s="686"/>
      <c r="J102" s="686"/>
      <c r="K102" s="686"/>
      <c r="N102" s="633"/>
    </row>
    <row r="103" spans="1:14" s="626" customFormat="1" ht="15.75" hidden="1" outlineLevel="1">
      <c r="A103" s="686">
        <v>3</v>
      </c>
      <c r="B103" s="502" t="s">
        <v>938</v>
      </c>
      <c r="C103" s="686"/>
      <c r="D103" s="505">
        <v>315</v>
      </c>
      <c r="E103" s="501" t="s">
        <v>99</v>
      </c>
      <c r="F103" s="503">
        <v>272.5</v>
      </c>
      <c r="G103" s="687">
        <f t="shared" si="2"/>
        <v>85837.5</v>
      </c>
      <c r="H103" s="686"/>
      <c r="I103" s="686"/>
      <c r="J103" s="686"/>
      <c r="K103" s="686"/>
      <c r="N103" s="633"/>
    </row>
    <row r="104" spans="1:14" s="626" customFormat="1" ht="15.75" hidden="1" outlineLevel="1">
      <c r="A104" s="686">
        <v>4</v>
      </c>
      <c r="B104" s="502" t="s">
        <v>939</v>
      </c>
      <c r="C104" s="686"/>
      <c r="D104" s="505">
        <v>240</v>
      </c>
      <c r="E104" s="501" t="s">
        <v>940</v>
      </c>
      <c r="F104" s="503">
        <v>1355</v>
      </c>
      <c r="G104" s="687">
        <f t="shared" si="2"/>
        <v>325200</v>
      </c>
      <c r="H104" s="686"/>
      <c r="I104" s="686"/>
      <c r="J104" s="686"/>
      <c r="K104" s="686"/>
      <c r="N104" s="633"/>
    </row>
    <row r="105" spans="1:14" s="626" customFormat="1" ht="15.75" hidden="1" outlineLevel="1">
      <c r="A105" s="686">
        <v>5</v>
      </c>
      <c r="B105" s="502" t="s">
        <v>941</v>
      </c>
      <c r="C105" s="686"/>
      <c r="D105" s="505">
        <v>280</v>
      </c>
      <c r="E105" s="501" t="s">
        <v>940</v>
      </c>
      <c r="F105" s="503">
        <v>1796</v>
      </c>
      <c r="G105" s="687">
        <f t="shared" si="2"/>
        <v>502880</v>
      </c>
      <c r="H105" s="686"/>
      <c r="I105" s="686"/>
      <c r="J105" s="686"/>
      <c r="K105" s="686"/>
      <c r="N105" s="633"/>
    </row>
    <row r="106" spans="1:14" s="626" customFormat="1" ht="31.5" hidden="1" outlineLevel="1">
      <c r="A106" s="686">
        <v>6</v>
      </c>
      <c r="B106" s="502" t="s">
        <v>942</v>
      </c>
      <c r="C106" s="686"/>
      <c r="D106" s="505">
        <v>1416</v>
      </c>
      <c r="E106" s="501" t="s">
        <v>940</v>
      </c>
      <c r="F106" s="503">
        <v>434</v>
      </c>
      <c r="G106" s="687">
        <f t="shared" si="2"/>
        <v>614544</v>
      </c>
      <c r="H106" s="686"/>
      <c r="I106" s="686"/>
      <c r="J106" s="686"/>
      <c r="K106" s="686"/>
      <c r="N106" s="633"/>
    </row>
    <row r="107" spans="1:14" s="626" customFormat="1" ht="15.75" hidden="1" outlineLevel="1">
      <c r="A107" s="686">
        <v>7</v>
      </c>
      <c r="B107" s="502" t="s">
        <v>943</v>
      </c>
      <c r="C107" s="686"/>
      <c r="D107" s="505">
        <v>420</v>
      </c>
      <c r="E107" s="501" t="s">
        <v>940</v>
      </c>
      <c r="F107" s="503">
        <v>356</v>
      </c>
      <c r="G107" s="687">
        <f t="shared" si="2"/>
        <v>149520</v>
      </c>
      <c r="H107" s="686"/>
      <c r="I107" s="686"/>
      <c r="J107" s="686"/>
      <c r="K107" s="686"/>
      <c r="N107" s="633"/>
    </row>
    <row r="108" spans="1:14" s="626" customFormat="1" ht="15.75" hidden="1" outlineLevel="1">
      <c r="A108" s="686">
        <v>8</v>
      </c>
      <c r="B108" s="502" t="s">
        <v>944</v>
      </c>
      <c r="C108" s="686"/>
      <c r="D108" s="505">
        <v>384</v>
      </c>
      <c r="E108" s="501" t="s">
        <v>940</v>
      </c>
      <c r="F108" s="503">
        <v>300</v>
      </c>
      <c r="G108" s="687">
        <f t="shared" si="2"/>
        <v>115200</v>
      </c>
      <c r="H108" s="686"/>
      <c r="I108" s="686"/>
      <c r="J108" s="686"/>
      <c r="K108" s="686"/>
      <c r="N108" s="633"/>
    </row>
    <row r="109" spans="1:14" s="626" customFormat="1" ht="15.75" hidden="1" outlineLevel="1">
      <c r="A109" s="686">
        <v>9</v>
      </c>
      <c r="B109" s="502" t="s">
        <v>945</v>
      </c>
      <c r="C109" s="686"/>
      <c r="D109" s="505">
        <v>60</v>
      </c>
      <c r="E109" s="501" t="s">
        <v>940</v>
      </c>
      <c r="F109" s="503">
        <v>299</v>
      </c>
      <c r="G109" s="687">
        <f t="shared" si="2"/>
        <v>17940</v>
      </c>
      <c r="H109" s="686"/>
      <c r="I109" s="686"/>
      <c r="J109" s="686"/>
      <c r="K109" s="686"/>
      <c r="N109" s="633"/>
    </row>
    <row r="110" spans="1:14" s="626" customFormat="1" ht="15.75" hidden="1" outlineLevel="1">
      <c r="A110" s="686">
        <v>10</v>
      </c>
      <c r="B110" s="502" t="s">
        <v>946</v>
      </c>
      <c r="C110" s="686"/>
      <c r="D110" s="505">
        <v>300</v>
      </c>
      <c r="E110" s="501" t="s">
        <v>99</v>
      </c>
      <c r="F110" s="503">
        <v>212.5</v>
      </c>
      <c r="G110" s="687">
        <f t="shared" si="2"/>
        <v>63750</v>
      </c>
      <c r="H110" s="686"/>
      <c r="I110" s="686"/>
      <c r="J110" s="686"/>
      <c r="K110" s="686"/>
      <c r="N110" s="633"/>
    </row>
    <row r="111" spans="1:14" s="626" customFormat="1" ht="15.75" hidden="1" outlineLevel="1">
      <c r="A111" s="686">
        <v>11</v>
      </c>
      <c r="B111" s="502" t="s">
        <v>947</v>
      </c>
      <c r="C111" s="686"/>
      <c r="D111" s="505">
        <v>444</v>
      </c>
      <c r="E111" s="501" t="s">
        <v>99</v>
      </c>
      <c r="F111" s="503">
        <v>250.53</v>
      </c>
      <c r="G111" s="687">
        <f t="shared" si="2"/>
        <v>111235.32</v>
      </c>
      <c r="H111" s="686"/>
      <c r="I111" s="686"/>
      <c r="J111" s="686"/>
      <c r="K111" s="686"/>
      <c r="N111" s="633"/>
    </row>
    <row r="112" spans="1:14" s="626" customFormat="1" ht="15.75" hidden="1" outlineLevel="1">
      <c r="A112" s="686">
        <v>12</v>
      </c>
      <c r="B112" s="502" t="s">
        <v>948</v>
      </c>
      <c r="C112" s="686"/>
      <c r="D112" s="505">
        <v>300</v>
      </c>
      <c r="E112" s="501" t="s">
        <v>940</v>
      </c>
      <c r="F112" s="503">
        <v>190.13</v>
      </c>
      <c r="G112" s="687">
        <f t="shared" si="2"/>
        <v>57039</v>
      </c>
      <c r="H112" s="686"/>
      <c r="I112" s="686"/>
      <c r="J112" s="686"/>
      <c r="K112" s="686"/>
      <c r="N112" s="633"/>
    </row>
    <row r="113" spans="1:14" s="626" customFormat="1" ht="15.75" hidden="1" outlineLevel="1">
      <c r="A113" s="686">
        <v>13</v>
      </c>
      <c r="B113" s="502" t="s">
        <v>949</v>
      </c>
      <c r="C113" s="686"/>
      <c r="D113" s="505">
        <v>480</v>
      </c>
      <c r="E113" s="501" t="s">
        <v>99</v>
      </c>
      <c r="F113" s="503">
        <v>367.5</v>
      </c>
      <c r="G113" s="687">
        <f t="shared" si="2"/>
        <v>176400</v>
      </c>
      <c r="H113" s="686"/>
      <c r="I113" s="686"/>
      <c r="J113" s="686"/>
      <c r="K113" s="686"/>
      <c r="N113" s="633"/>
    </row>
    <row r="114" spans="1:14" s="626" customFormat="1" ht="15.75" hidden="1" outlineLevel="1">
      <c r="A114" s="686">
        <v>14</v>
      </c>
      <c r="B114" s="502" t="s">
        <v>950</v>
      </c>
      <c r="C114" s="686"/>
      <c r="D114" s="505">
        <v>192</v>
      </c>
      <c r="E114" s="501" t="s">
        <v>99</v>
      </c>
      <c r="F114" s="503">
        <v>430</v>
      </c>
      <c r="G114" s="687">
        <f t="shared" si="2"/>
        <v>82560</v>
      </c>
      <c r="H114" s="686"/>
      <c r="I114" s="686"/>
      <c r="J114" s="686"/>
      <c r="K114" s="686"/>
      <c r="N114" s="633"/>
    </row>
    <row r="115" spans="1:14" s="626" customFormat="1" ht="15.75" hidden="1" outlineLevel="1">
      <c r="A115" s="686">
        <v>15</v>
      </c>
      <c r="B115" s="502" t="s">
        <v>951</v>
      </c>
      <c r="C115" s="686"/>
      <c r="D115" s="505">
        <v>720</v>
      </c>
      <c r="E115" s="501" t="s">
        <v>99</v>
      </c>
      <c r="F115" s="503">
        <v>341.67</v>
      </c>
      <c r="G115" s="687">
        <f t="shared" si="2"/>
        <v>246002.40000000002</v>
      </c>
      <c r="H115" s="686"/>
      <c r="I115" s="686"/>
      <c r="J115" s="686"/>
      <c r="K115" s="686"/>
      <c r="N115" s="633"/>
    </row>
    <row r="116" spans="1:14" s="626" customFormat="1" ht="15.75" hidden="1" outlineLevel="1">
      <c r="A116" s="686">
        <v>16</v>
      </c>
      <c r="B116" s="502" t="s">
        <v>952</v>
      </c>
      <c r="C116" s="686"/>
      <c r="D116" s="505">
        <v>1152</v>
      </c>
      <c r="E116" s="501" t="s">
        <v>940</v>
      </c>
      <c r="F116" s="503">
        <v>278</v>
      </c>
      <c r="G116" s="687">
        <f t="shared" si="2"/>
        <v>320256</v>
      </c>
      <c r="H116" s="686"/>
      <c r="I116" s="686"/>
      <c r="J116" s="686"/>
      <c r="K116" s="686"/>
      <c r="N116" s="633"/>
    </row>
    <row r="117" spans="1:14" s="626" customFormat="1" ht="15.75" hidden="1" outlineLevel="1">
      <c r="A117" s="686">
        <v>17</v>
      </c>
      <c r="B117" s="502" t="s">
        <v>953</v>
      </c>
      <c r="C117" s="686"/>
      <c r="D117" s="505">
        <v>492</v>
      </c>
      <c r="E117" s="501" t="s">
        <v>99</v>
      </c>
      <c r="F117" s="503">
        <v>135.71</v>
      </c>
      <c r="G117" s="687">
        <f t="shared" si="2"/>
        <v>66769.320000000007</v>
      </c>
      <c r="H117" s="686"/>
      <c r="I117" s="686"/>
      <c r="J117" s="686"/>
      <c r="K117" s="686"/>
      <c r="N117" s="633"/>
    </row>
    <row r="118" spans="1:14" s="626" customFormat="1" ht="15.75" hidden="1" outlineLevel="1">
      <c r="A118" s="686">
        <v>18</v>
      </c>
      <c r="B118" s="502" t="s">
        <v>954</v>
      </c>
      <c r="C118" s="686"/>
      <c r="D118" s="505">
        <v>204</v>
      </c>
      <c r="E118" s="501" t="s">
        <v>940</v>
      </c>
      <c r="F118" s="503">
        <v>78</v>
      </c>
      <c r="G118" s="687">
        <f t="shared" si="2"/>
        <v>15912</v>
      </c>
      <c r="H118" s="686"/>
      <c r="I118" s="686"/>
      <c r="J118" s="686"/>
      <c r="K118" s="686"/>
      <c r="N118" s="633"/>
    </row>
    <row r="119" spans="1:14" s="626" customFormat="1" ht="15.75" hidden="1" outlineLevel="1">
      <c r="A119" s="686">
        <v>19</v>
      </c>
      <c r="B119" s="502" t="s">
        <v>955</v>
      </c>
      <c r="C119" s="686"/>
      <c r="D119" s="505">
        <v>2790</v>
      </c>
      <c r="E119" s="501" t="s">
        <v>940</v>
      </c>
      <c r="F119" s="503">
        <v>160</v>
      </c>
      <c r="G119" s="687">
        <f t="shared" si="2"/>
        <v>446400</v>
      </c>
      <c r="H119" s="686"/>
      <c r="I119" s="686"/>
      <c r="J119" s="686"/>
      <c r="K119" s="686"/>
      <c r="N119" s="633"/>
    </row>
    <row r="120" spans="1:14" s="626" customFormat="1" ht="15.75" hidden="1" outlineLevel="1">
      <c r="A120" s="686">
        <v>20</v>
      </c>
      <c r="B120" s="509" t="s">
        <v>956</v>
      </c>
      <c r="C120" s="686"/>
      <c r="D120" s="505">
        <v>264</v>
      </c>
      <c r="E120" s="510" t="s">
        <v>12</v>
      </c>
      <c r="F120" s="621">
        <v>455</v>
      </c>
      <c r="G120" s="687">
        <f t="shared" si="2"/>
        <v>120120</v>
      </c>
      <c r="H120" s="686"/>
      <c r="I120" s="686"/>
      <c r="J120" s="686"/>
      <c r="K120" s="686"/>
      <c r="N120" s="633"/>
    </row>
    <row r="121" spans="1:14" s="626" customFormat="1" ht="15.75" hidden="1" outlineLevel="1">
      <c r="A121" s="686">
        <v>21</v>
      </c>
      <c r="B121" s="502" t="s">
        <v>957</v>
      </c>
      <c r="C121" s="686"/>
      <c r="D121" s="505">
        <v>1136</v>
      </c>
      <c r="E121" s="501" t="s">
        <v>12</v>
      </c>
      <c r="F121" s="503">
        <v>125</v>
      </c>
      <c r="G121" s="687">
        <f t="shared" si="2"/>
        <v>142000</v>
      </c>
      <c r="H121" s="686"/>
      <c r="I121" s="686"/>
      <c r="J121" s="686"/>
      <c r="K121" s="686"/>
      <c r="N121" s="633"/>
    </row>
    <row r="122" spans="1:14" s="626" customFormat="1" ht="15.75" hidden="1" outlineLevel="1">
      <c r="A122" s="686">
        <v>22</v>
      </c>
      <c r="B122" s="502" t="s">
        <v>958</v>
      </c>
      <c r="C122" s="686"/>
      <c r="D122" s="505">
        <v>360</v>
      </c>
      <c r="E122" s="501" t="s">
        <v>940</v>
      </c>
      <c r="F122" s="503">
        <v>886.67</v>
      </c>
      <c r="G122" s="687">
        <f t="shared" si="2"/>
        <v>319201.2</v>
      </c>
      <c r="H122" s="686"/>
      <c r="I122" s="686"/>
      <c r="J122" s="686"/>
      <c r="K122" s="686"/>
      <c r="N122" s="633"/>
    </row>
    <row r="123" spans="1:14" s="626" customFormat="1" ht="15.75" hidden="1" outlineLevel="1">
      <c r="A123" s="686">
        <v>23</v>
      </c>
      <c r="B123" s="502" t="s">
        <v>959</v>
      </c>
      <c r="C123" s="686"/>
      <c r="D123" s="505">
        <v>144</v>
      </c>
      <c r="E123" s="501" t="s">
        <v>12</v>
      </c>
      <c r="F123" s="503">
        <v>72</v>
      </c>
      <c r="G123" s="687">
        <f t="shared" si="2"/>
        <v>10368</v>
      </c>
      <c r="H123" s="686"/>
      <c r="I123" s="686"/>
      <c r="J123" s="686"/>
      <c r="K123" s="686"/>
      <c r="N123" s="633"/>
    </row>
    <row r="124" spans="1:14" s="626" customFormat="1" ht="15.75" hidden="1" outlineLevel="1">
      <c r="A124" s="686">
        <v>24</v>
      </c>
      <c r="B124" s="502" t="s">
        <v>960</v>
      </c>
      <c r="C124" s="686"/>
      <c r="D124" s="505">
        <v>480</v>
      </c>
      <c r="E124" s="501" t="s">
        <v>940</v>
      </c>
      <c r="F124" s="503">
        <v>1345.24</v>
      </c>
      <c r="G124" s="687">
        <f t="shared" si="2"/>
        <v>645715.19999999995</v>
      </c>
      <c r="H124" s="686"/>
      <c r="I124" s="686"/>
      <c r="J124" s="686"/>
      <c r="K124" s="686"/>
      <c r="N124" s="633"/>
    </row>
    <row r="125" spans="1:14" s="626" customFormat="1" ht="15.75" hidden="1" outlineLevel="1">
      <c r="A125" s="686">
        <v>25</v>
      </c>
      <c r="B125" s="502" t="s">
        <v>961</v>
      </c>
      <c r="C125" s="686"/>
      <c r="D125" s="505">
        <v>288</v>
      </c>
      <c r="E125" s="501" t="s">
        <v>940</v>
      </c>
      <c r="F125" s="503">
        <v>185</v>
      </c>
      <c r="G125" s="687">
        <f t="shared" si="2"/>
        <v>53280</v>
      </c>
      <c r="H125" s="686"/>
      <c r="I125" s="686"/>
      <c r="J125" s="686"/>
      <c r="K125" s="686"/>
      <c r="N125" s="633"/>
    </row>
    <row r="126" spans="1:14" s="626" customFormat="1" ht="15.75" hidden="1" outlineLevel="1">
      <c r="A126" s="686">
        <v>26</v>
      </c>
      <c r="B126" s="502" t="s">
        <v>962</v>
      </c>
      <c r="C126" s="686"/>
      <c r="D126" s="505">
        <v>2000</v>
      </c>
      <c r="E126" s="501" t="s">
        <v>12</v>
      </c>
      <c r="F126" s="503">
        <v>59</v>
      </c>
      <c r="G126" s="687">
        <f t="shared" si="2"/>
        <v>118000</v>
      </c>
      <c r="H126" s="686"/>
      <c r="I126" s="686"/>
      <c r="J126" s="686"/>
      <c r="K126" s="686"/>
      <c r="N126" s="633"/>
    </row>
    <row r="127" spans="1:14" s="626" customFormat="1" ht="15.75" hidden="1" outlineLevel="1">
      <c r="A127" s="686">
        <v>27</v>
      </c>
      <c r="B127" s="502" t="s">
        <v>963</v>
      </c>
      <c r="C127" s="686"/>
      <c r="D127" s="505">
        <v>690</v>
      </c>
      <c r="E127" s="501" t="s">
        <v>12</v>
      </c>
      <c r="F127" s="503">
        <v>115</v>
      </c>
      <c r="G127" s="687">
        <f t="shared" si="2"/>
        <v>79350</v>
      </c>
      <c r="H127" s="686"/>
      <c r="I127" s="686"/>
      <c r="J127" s="686"/>
      <c r="K127" s="686"/>
      <c r="N127" s="633"/>
    </row>
    <row r="128" spans="1:14" s="626" customFormat="1" ht="15.75" hidden="1" outlineLevel="1">
      <c r="A128" s="686">
        <v>28</v>
      </c>
      <c r="B128" s="502" t="s">
        <v>964</v>
      </c>
      <c r="C128" s="686"/>
      <c r="D128" s="505">
        <v>450</v>
      </c>
      <c r="E128" s="501" t="s">
        <v>940</v>
      </c>
      <c r="F128" s="503">
        <v>95</v>
      </c>
      <c r="G128" s="687">
        <f t="shared" si="2"/>
        <v>42750</v>
      </c>
      <c r="H128" s="686"/>
      <c r="I128" s="686"/>
      <c r="J128" s="686"/>
      <c r="K128" s="686"/>
      <c r="N128" s="633"/>
    </row>
    <row r="129" spans="1:14" s="626" customFormat="1" ht="15.75" hidden="1" outlineLevel="1">
      <c r="A129" s="686">
        <v>29</v>
      </c>
      <c r="B129" s="502" t="s">
        <v>965</v>
      </c>
      <c r="C129" s="686"/>
      <c r="D129" s="505">
        <v>900</v>
      </c>
      <c r="E129" s="501" t="s">
        <v>12</v>
      </c>
      <c r="F129" s="503">
        <v>60</v>
      </c>
      <c r="G129" s="687">
        <f t="shared" si="2"/>
        <v>54000</v>
      </c>
      <c r="H129" s="686"/>
      <c r="I129" s="686"/>
      <c r="J129" s="686"/>
      <c r="K129" s="686"/>
      <c r="N129" s="633"/>
    </row>
    <row r="130" spans="1:14" s="626" customFormat="1" ht="15.75" hidden="1" outlineLevel="1">
      <c r="A130" s="686">
        <v>30</v>
      </c>
      <c r="B130" s="502" t="s">
        <v>966</v>
      </c>
      <c r="C130" s="686"/>
      <c r="D130" s="505">
        <v>2500</v>
      </c>
      <c r="E130" s="501" t="s">
        <v>23</v>
      </c>
      <c r="F130" s="503">
        <v>35</v>
      </c>
      <c r="G130" s="687">
        <f t="shared" si="2"/>
        <v>87500</v>
      </c>
      <c r="H130" s="686"/>
      <c r="I130" s="686"/>
      <c r="J130" s="686"/>
      <c r="K130" s="686"/>
      <c r="N130" s="633"/>
    </row>
    <row r="131" spans="1:14" s="626" customFormat="1" ht="31.5" hidden="1" outlineLevel="1">
      <c r="A131" s="686">
        <v>31</v>
      </c>
      <c r="B131" s="502" t="s">
        <v>967</v>
      </c>
      <c r="C131" s="686"/>
      <c r="D131" s="505">
        <v>2800</v>
      </c>
      <c r="E131" s="501" t="s">
        <v>23</v>
      </c>
      <c r="F131" s="503">
        <v>288</v>
      </c>
      <c r="G131" s="687">
        <f t="shared" si="2"/>
        <v>806400</v>
      </c>
      <c r="H131" s="686"/>
      <c r="I131" s="686"/>
      <c r="J131" s="686"/>
      <c r="K131" s="686"/>
      <c r="N131" s="633"/>
    </row>
    <row r="132" spans="1:14" s="626" customFormat="1" ht="15.75" hidden="1" outlineLevel="1">
      <c r="A132" s="686">
        <v>32</v>
      </c>
      <c r="B132" s="502" t="s">
        <v>968</v>
      </c>
      <c r="C132" s="686"/>
      <c r="D132" s="505">
        <v>2310</v>
      </c>
      <c r="E132" s="501" t="s">
        <v>12</v>
      </c>
      <c r="F132" s="503">
        <v>48</v>
      </c>
      <c r="G132" s="687">
        <f t="shared" si="2"/>
        <v>110880</v>
      </c>
      <c r="H132" s="686"/>
      <c r="I132" s="686"/>
      <c r="J132" s="686"/>
      <c r="K132" s="686"/>
      <c r="N132" s="633"/>
    </row>
    <row r="133" spans="1:14" s="626" customFormat="1" ht="15.75" hidden="1" outlineLevel="1">
      <c r="A133" s="686">
        <v>33</v>
      </c>
      <c r="B133" s="502" t="s">
        <v>969</v>
      </c>
      <c r="C133" s="686"/>
      <c r="D133" s="505">
        <v>1900</v>
      </c>
      <c r="E133" s="501" t="s">
        <v>12</v>
      </c>
      <c r="F133" s="503">
        <v>59</v>
      </c>
      <c r="G133" s="687">
        <f t="shared" si="2"/>
        <v>112100</v>
      </c>
      <c r="H133" s="686"/>
      <c r="I133" s="686"/>
      <c r="J133" s="686"/>
      <c r="K133" s="686"/>
      <c r="N133" s="633"/>
    </row>
    <row r="134" spans="1:14" s="626" customFormat="1" ht="15.75" hidden="1" outlineLevel="1">
      <c r="A134" s="686">
        <v>34</v>
      </c>
      <c r="B134" s="502" t="s">
        <v>970</v>
      </c>
      <c r="C134" s="686"/>
      <c r="D134" s="505">
        <v>180</v>
      </c>
      <c r="E134" s="501" t="s">
        <v>12</v>
      </c>
      <c r="F134" s="503">
        <v>390</v>
      </c>
      <c r="G134" s="687">
        <f t="shared" si="2"/>
        <v>70200</v>
      </c>
      <c r="H134" s="686"/>
      <c r="I134" s="686"/>
      <c r="J134" s="686"/>
      <c r="K134" s="686"/>
      <c r="N134" s="633"/>
    </row>
    <row r="135" spans="1:14" s="626" customFormat="1" ht="15.75" hidden="1" outlineLevel="1">
      <c r="A135" s="686">
        <v>35</v>
      </c>
      <c r="B135" s="502" t="s">
        <v>971</v>
      </c>
      <c r="C135" s="686"/>
      <c r="D135" s="505">
        <v>1600</v>
      </c>
      <c r="E135" s="501" t="s">
        <v>12</v>
      </c>
      <c r="F135" s="503">
        <v>42</v>
      </c>
      <c r="G135" s="687">
        <f t="shared" si="2"/>
        <v>67200</v>
      </c>
      <c r="H135" s="686"/>
      <c r="I135" s="686"/>
      <c r="J135" s="686"/>
      <c r="K135" s="686"/>
      <c r="N135" s="633"/>
    </row>
    <row r="136" spans="1:14" s="626" customFormat="1" ht="15.75" hidden="1" outlineLevel="1">
      <c r="A136" s="686">
        <v>36</v>
      </c>
      <c r="B136" s="502" t="s">
        <v>972</v>
      </c>
      <c r="C136" s="686"/>
      <c r="D136" s="505">
        <v>270</v>
      </c>
      <c r="E136" s="501" t="s">
        <v>12</v>
      </c>
      <c r="F136" s="503">
        <v>98</v>
      </c>
      <c r="G136" s="687">
        <f t="shared" si="2"/>
        <v>26460</v>
      </c>
      <c r="H136" s="686"/>
      <c r="I136" s="686"/>
      <c r="J136" s="686"/>
      <c r="K136" s="686"/>
      <c r="N136" s="633"/>
    </row>
    <row r="137" spans="1:14" s="626" customFormat="1" ht="15.75" hidden="1" outlineLevel="1">
      <c r="A137" s="686">
        <v>37</v>
      </c>
      <c r="B137" s="502" t="s">
        <v>973</v>
      </c>
      <c r="C137" s="686"/>
      <c r="D137" s="505">
        <v>5400</v>
      </c>
      <c r="E137" s="501" t="s">
        <v>405</v>
      </c>
      <c r="F137" s="503">
        <v>115</v>
      </c>
      <c r="G137" s="687">
        <f t="shared" si="2"/>
        <v>621000</v>
      </c>
      <c r="H137" s="686"/>
      <c r="I137" s="686"/>
      <c r="J137" s="686"/>
      <c r="K137" s="686"/>
      <c r="N137" s="633"/>
    </row>
    <row r="138" spans="1:14" s="626" customFormat="1" ht="15.75" hidden="1" outlineLevel="1">
      <c r="A138" s="686">
        <v>38</v>
      </c>
      <c r="B138" s="502" t="s">
        <v>974</v>
      </c>
      <c r="C138" s="686"/>
      <c r="D138" s="505">
        <v>1000</v>
      </c>
      <c r="E138" s="501" t="s">
        <v>405</v>
      </c>
      <c r="F138" s="503">
        <v>46.5</v>
      </c>
      <c r="G138" s="687">
        <f t="shared" si="2"/>
        <v>46500</v>
      </c>
      <c r="H138" s="686"/>
      <c r="I138" s="686"/>
      <c r="J138" s="686"/>
      <c r="K138" s="686"/>
      <c r="N138" s="633"/>
    </row>
    <row r="139" spans="1:14" s="626" customFormat="1" ht="15.75" hidden="1" outlineLevel="1">
      <c r="A139" s="686">
        <v>39</v>
      </c>
      <c r="B139" s="502" t="s">
        <v>975</v>
      </c>
      <c r="C139" s="686"/>
      <c r="D139" s="505">
        <v>600</v>
      </c>
      <c r="E139" s="501" t="s">
        <v>405</v>
      </c>
      <c r="F139" s="503">
        <v>69</v>
      </c>
      <c r="G139" s="687">
        <f t="shared" si="2"/>
        <v>41400</v>
      </c>
      <c r="H139" s="686"/>
      <c r="I139" s="686"/>
      <c r="J139" s="686"/>
      <c r="K139" s="686"/>
      <c r="N139" s="633"/>
    </row>
    <row r="140" spans="1:14" s="626" customFormat="1" ht="15.75" hidden="1" outlineLevel="1">
      <c r="A140" s="686">
        <v>40</v>
      </c>
      <c r="B140" s="502" t="s">
        <v>976</v>
      </c>
      <c r="C140" s="686"/>
      <c r="D140" s="505">
        <v>120</v>
      </c>
      <c r="E140" s="501" t="s">
        <v>940</v>
      </c>
      <c r="F140" s="503">
        <v>816.67</v>
      </c>
      <c r="G140" s="687">
        <f t="shared" si="2"/>
        <v>98000.4</v>
      </c>
      <c r="H140" s="686"/>
      <c r="I140" s="686"/>
      <c r="J140" s="686"/>
      <c r="K140" s="686"/>
      <c r="N140" s="633"/>
    </row>
    <row r="141" spans="1:14" s="626" customFormat="1" ht="15.75" hidden="1" outlineLevel="1">
      <c r="A141" s="686">
        <v>41</v>
      </c>
      <c r="B141" s="502" t="s">
        <v>977</v>
      </c>
      <c r="C141" s="686"/>
      <c r="D141" s="505">
        <v>8000</v>
      </c>
      <c r="E141" s="501" t="s">
        <v>23</v>
      </c>
      <c r="F141" s="503">
        <v>48</v>
      </c>
      <c r="G141" s="687">
        <f t="shared" si="2"/>
        <v>384000</v>
      </c>
      <c r="H141" s="686"/>
      <c r="I141" s="686"/>
      <c r="J141" s="686"/>
      <c r="K141" s="686"/>
      <c r="N141" s="633"/>
    </row>
    <row r="142" spans="1:14" s="626" customFormat="1" ht="15.75" hidden="1" outlineLevel="1">
      <c r="A142" s="686">
        <v>42</v>
      </c>
      <c r="B142" s="502" t="s">
        <v>978</v>
      </c>
      <c r="C142" s="686"/>
      <c r="D142" s="505">
        <v>12000</v>
      </c>
      <c r="E142" s="501" t="s">
        <v>405</v>
      </c>
      <c r="F142" s="503">
        <v>48</v>
      </c>
      <c r="G142" s="687">
        <f t="shared" si="2"/>
        <v>576000</v>
      </c>
      <c r="H142" s="686"/>
      <c r="I142" s="686"/>
      <c r="J142" s="686"/>
      <c r="K142" s="686"/>
      <c r="N142" s="633"/>
    </row>
    <row r="143" spans="1:14" s="626" customFormat="1" ht="15.75" hidden="1" outlineLevel="1">
      <c r="A143" s="686">
        <v>43</v>
      </c>
      <c r="B143" s="502" t="s">
        <v>979</v>
      </c>
      <c r="C143" s="686"/>
      <c r="D143" s="505">
        <v>5000</v>
      </c>
      <c r="E143" s="501" t="s">
        <v>83</v>
      </c>
      <c r="F143" s="503">
        <v>97.5</v>
      </c>
      <c r="G143" s="687">
        <f t="shared" si="2"/>
        <v>487500</v>
      </c>
      <c r="H143" s="686"/>
      <c r="I143" s="686"/>
      <c r="J143" s="686"/>
      <c r="K143" s="686"/>
      <c r="N143" s="633"/>
    </row>
    <row r="144" spans="1:14" s="626" customFormat="1" ht="15.75" hidden="1" outlineLevel="1">
      <c r="A144" s="686">
        <v>44</v>
      </c>
      <c r="B144" s="502" t="s">
        <v>980</v>
      </c>
      <c r="C144" s="686"/>
      <c r="D144" s="505">
        <v>240</v>
      </c>
      <c r="E144" s="501" t="s">
        <v>83</v>
      </c>
      <c r="F144" s="503">
        <v>120</v>
      </c>
      <c r="G144" s="687">
        <f t="shared" si="2"/>
        <v>28800</v>
      </c>
      <c r="H144" s="686"/>
      <c r="I144" s="686"/>
      <c r="J144" s="686"/>
      <c r="K144" s="686"/>
      <c r="N144" s="633"/>
    </row>
    <row r="145" spans="1:14" s="626" customFormat="1" ht="15.75" hidden="1" outlineLevel="1">
      <c r="A145" s="686">
        <v>45</v>
      </c>
      <c r="B145" s="502" t="s">
        <v>981</v>
      </c>
      <c r="C145" s="686"/>
      <c r="D145" s="505">
        <v>2800</v>
      </c>
      <c r="E145" s="501" t="s">
        <v>83</v>
      </c>
      <c r="F145" s="503">
        <v>198</v>
      </c>
      <c r="G145" s="687">
        <f t="shared" si="2"/>
        <v>554400</v>
      </c>
      <c r="H145" s="686"/>
      <c r="I145" s="686"/>
      <c r="J145" s="686"/>
      <c r="K145" s="686"/>
      <c r="N145" s="633"/>
    </row>
    <row r="146" spans="1:14" s="626" customFormat="1" ht="15.75" hidden="1" outlineLevel="1">
      <c r="A146" s="686">
        <v>46</v>
      </c>
      <c r="B146" s="502" t="s">
        <v>982</v>
      </c>
      <c r="C146" s="686"/>
      <c r="D146" s="505">
        <v>50</v>
      </c>
      <c r="E146" s="501" t="s">
        <v>83</v>
      </c>
      <c r="F146" s="503">
        <v>285</v>
      </c>
      <c r="G146" s="687">
        <f t="shared" si="2"/>
        <v>14250</v>
      </c>
      <c r="H146" s="686"/>
      <c r="I146" s="686"/>
      <c r="J146" s="686"/>
      <c r="K146" s="686"/>
      <c r="N146" s="633"/>
    </row>
    <row r="147" spans="1:14" s="626" customFormat="1" ht="15.75" hidden="1" outlineLevel="1">
      <c r="A147" s="686">
        <v>47</v>
      </c>
      <c r="B147" s="502" t="s">
        <v>983</v>
      </c>
      <c r="C147" s="686"/>
      <c r="D147" s="505">
        <v>150</v>
      </c>
      <c r="E147" s="501" t="s">
        <v>83</v>
      </c>
      <c r="F147" s="503">
        <v>210</v>
      </c>
      <c r="G147" s="687">
        <f t="shared" si="2"/>
        <v>31500</v>
      </c>
      <c r="H147" s="686"/>
      <c r="I147" s="686"/>
      <c r="J147" s="686"/>
      <c r="K147" s="686"/>
      <c r="N147" s="633"/>
    </row>
    <row r="148" spans="1:14" s="626" customFormat="1" ht="15.75" hidden="1" outlineLevel="1">
      <c r="A148" s="686">
        <v>48</v>
      </c>
      <c r="B148" s="502" t="s">
        <v>984</v>
      </c>
      <c r="C148" s="686"/>
      <c r="D148" s="505">
        <v>50</v>
      </c>
      <c r="E148" s="501" t="s">
        <v>83</v>
      </c>
      <c r="F148" s="503">
        <v>220</v>
      </c>
      <c r="G148" s="687">
        <f t="shared" si="2"/>
        <v>11000</v>
      </c>
      <c r="H148" s="686"/>
      <c r="I148" s="686"/>
      <c r="J148" s="686"/>
      <c r="K148" s="686"/>
      <c r="N148" s="633"/>
    </row>
    <row r="149" spans="1:14" s="626" customFormat="1" ht="15.75" hidden="1" outlineLevel="1">
      <c r="A149" s="686">
        <v>49</v>
      </c>
      <c r="B149" s="502" t="s">
        <v>985</v>
      </c>
      <c r="C149" s="686"/>
      <c r="D149" s="505">
        <v>50</v>
      </c>
      <c r="E149" s="501" t="s">
        <v>83</v>
      </c>
      <c r="F149" s="503">
        <v>480</v>
      </c>
      <c r="G149" s="687">
        <f t="shared" si="2"/>
        <v>24000</v>
      </c>
      <c r="H149" s="686"/>
      <c r="I149" s="686"/>
      <c r="J149" s="686"/>
      <c r="K149" s="686"/>
      <c r="N149" s="633"/>
    </row>
    <row r="150" spans="1:14" s="626" customFormat="1" ht="31.5" hidden="1" outlineLevel="1">
      <c r="A150" s="686">
        <v>50</v>
      </c>
      <c r="B150" s="502" t="s">
        <v>986</v>
      </c>
      <c r="C150" s="686"/>
      <c r="D150" s="505">
        <v>1700</v>
      </c>
      <c r="E150" s="501" t="s">
        <v>23</v>
      </c>
      <c r="F150" s="503">
        <v>110</v>
      </c>
      <c r="G150" s="687">
        <f t="shared" si="2"/>
        <v>187000</v>
      </c>
      <c r="H150" s="686"/>
      <c r="I150" s="686"/>
      <c r="J150" s="686"/>
      <c r="K150" s="686"/>
      <c r="N150" s="633"/>
    </row>
    <row r="151" spans="1:14" s="626" customFormat="1" ht="15.75" hidden="1" outlineLevel="1">
      <c r="A151" s="686">
        <v>51</v>
      </c>
      <c r="B151" s="502" t="s">
        <v>987</v>
      </c>
      <c r="C151" s="686"/>
      <c r="D151" s="505">
        <v>1200</v>
      </c>
      <c r="E151" s="501" t="s">
        <v>23</v>
      </c>
      <c r="F151" s="503">
        <v>210</v>
      </c>
      <c r="G151" s="687">
        <f t="shared" si="2"/>
        <v>252000</v>
      </c>
      <c r="H151" s="686"/>
      <c r="I151" s="686"/>
      <c r="J151" s="686"/>
      <c r="K151" s="686"/>
      <c r="N151" s="633"/>
    </row>
    <row r="152" spans="1:14" s="626" customFormat="1" ht="15.75" hidden="1" outlineLevel="1">
      <c r="A152" s="686">
        <v>52</v>
      </c>
      <c r="B152" s="502" t="s">
        <v>988</v>
      </c>
      <c r="C152" s="686"/>
      <c r="D152" s="505">
        <v>2800</v>
      </c>
      <c r="E152" s="501" t="s">
        <v>23</v>
      </c>
      <c r="F152" s="503">
        <v>399</v>
      </c>
      <c r="G152" s="687">
        <f t="shared" si="2"/>
        <v>1117200</v>
      </c>
      <c r="H152" s="686"/>
      <c r="I152" s="686"/>
      <c r="J152" s="686"/>
      <c r="K152" s="686"/>
      <c r="N152" s="633"/>
    </row>
    <row r="153" spans="1:14" s="626" customFormat="1" ht="15.75" hidden="1" outlineLevel="1">
      <c r="A153" s="686">
        <v>53</v>
      </c>
      <c r="B153" s="502" t="s">
        <v>989</v>
      </c>
      <c r="C153" s="686"/>
      <c r="D153" s="505">
        <v>12000</v>
      </c>
      <c r="E153" s="501" t="s">
        <v>12</v>
      </c>
      <c r="F153" s="503">
        <v>19</v>
      </c>
      <c r="G153" s="687">
        <f t="shared" si="2"/>
        <v>228000</v>
      </c>
      <c r="H153" s="686"/>
      <c r="I153" s="686"/>
      <c r="J153" s="686"/>
      <c r="K153" s="686"/>
      <c r="N153" s="633"/>
    </row>
    <row r="154" spans="1:14" s="626" customFormat="1" ht="15.75" hidden="1" outlineLevel="1">
      <c r="A154" s="686">
        <v>54</v>
      </c>
      <c r="B154" s="502" t="s">
        <v>990</v>
      </c>
      <c r="C154" s="686"/>
      <c r="D154" s="505">
        <v>12000</v>
      </c>
      <c r="E154" s="501" t="s">
        <v>12</v>
      </c>
      <c r="F154" s="503">
        <v>15</v>
      </c>
      <c r="G154" s="687">
        <f t="shared" si="2"/>
        <v>180000</v>
      </c>
      <c r="H154" s="686"/>
      <c r="I154" s="686"/>
      <c r="J154" s="686"/>
      <c r="K154" s="686"/>
      <c r="N154" s="633"/>
    </row>
    <row r="155" spans="1:14" s="626" customFormat="1" ht="15.75" hidden="1" outlineLevel="1">
      <c r="A155" s="686">
        <v>55</v>
      </c>
      <c r="B155" s="502" t="s">
        <v>991</v>
      </c>
      <c r="C155" s="686"/>
      <c r="D155" s="505">
        <v>24000</v>
      </c>
      <c r="E155" s="501" t="s">
        <v>12</v>
      </c>
      <c r="F155" s="503">
        <v>8.5</v>
      </c>
      <c r="G155" s="687">
        <f t="shared" si="2"/>
        <v>204000</v>
      </c>
      <c r="H155" s="686"/>
      <c r="I155" s="686"/>
      <c r="J155" s="686"/>
      <c r="K155" s="686"/>
      <c r="N155" s="633"/>
    </row>
    <row r="156" spans="1:14" s="626" customFormat="1" ht="15.75" hidden="1" outlineLevel="1">
      <c r="A156" s="686">
        <v>56</v>
      </c>
      <c r="B156" s="502" t="s">
        <v>992</v>
      </c>
      <c r="C156" s="686"/>
      <c r="D156" s="505">
        <v>260000</v>
      </c>
      <c r="E156" s="501" t="s">
        <v>12</v>
      </c>
      <c r="F156" s="503">
        <v>2.2000000000000002</v>
      </c>
      <c r="G156" s="687">
        <f t="shared" si="2"/>
        <v>572000</v>
      </c>
      <c r="H156" s="686"/>
      <c r="I156" s="686"/>
      <c r="J156" s="686"/>
      <c r="K156" s="686"/>
      <c r="N156" s="633"/>
    </row>
    <row r="157" spans="1:14" s="626" customFormat="1" ht="15.75" hidden="1" outlineLevel="1">
      <c r="A157" s="686">
        <v>57</v>
      </c>
      <c r="B157" s="502" t="s">
        <v>993</v>
      </c>
      <c r="C157" s="686"/>
      <c r="D157" s="505">
        <v>24000</v>
      </c>
      <c r="E157" s="501" t="s">
        <v>12</v>
      </c>
      <c r="F157" s="503">
        <v>1.9</v>
      </c>
      <c r="G157" s="687">
        <f t="shared" si="2"/>
        <v>45600</v>
      </c>
      <c r="H157" s="686"/>
      <c r="I157" s="686"/>
      <c r="J157" s="686"/>
      <c r="K157" s="686"/>
      <c r="N157" s="633"/>
    </row>
    <row r="158" spans="1:14" s="626" customFormat="1" ht="15.75" hidden="1" outlineLevel="1">
      <c r="A158" s="686">
        <v>58</v>
      </c>
      <c r="B158" s="502" t="s">
        <v>994</v>
      </c>
      <c r="C158" s="686"/>
      <c r="D158" s="505">
        <v>650</v>
      </c>
      <c r="E158" s="501" t="s">
        <v>12</v>
      </c>
      <c r="F158" s="503">
        <v>235</v>
      </c>
      <c r="G158" s="687">
        <f t="shared" si="2"/>
        <v>152750</v>
      </c>
      <c r="H158" s="686"/>
      <c r="I158" s="686"/>
      <c r="J158" s="686"/>
      <c r="K158" s="686"/>
      <c r="N158" s="633"/>
    </row>
    <row r="159" spans="1:14" s="626" customFormat="1" ht="15.75" hidden="1" outlineLevel="1">
      <c r="A159" s="686">
        <v>59</v>
      </c>
      <c r="B159" s="502" t="s">
        <v>995</v>
      </c>
      <c r="C159" s="686"/>
      <c r="D159" s="505">
        <v>1300</v>
      </c>
      <c r="E159" s="501" t="s">
        <v>940</v>
      </c>
      <c r="F159" s="503">
        <v>440</v>
      </c>
      <c r="G159" s="687">
        <f t="shared" si="2"/>
        <v>572000</v>
      </c>
      <c r="H159" s="686"/>
      <c r="I159" s="686"/>
      <c r="J159" s="686"/>
      <c r="K159" s="686"/>
      <c r="N159" s="633"/>
    </row>
    <row r="160" spans="1:14" s="626" customFormat="1" ht="15.75" hidden="1" outlineLevel="1">
      <c r="A160" s="686">
        <v>60</v>
      </c>
      <c r="B160" s="502" t="s">
        <v>996</v>
      </c>
      <c r="C160" s="686"/>
      <c r="D160" s="505">
        <v>80</v>
      </c>
      <c r="E160" s="501" t="s">
        <v>23</v>
      </c>
      <c r="F160" s="503">
        <v>350</v>
      </c>
      <c r="G160" s="687">
        <f t="shared" si="2"/>
        <v>28000</v>
      </c>
      <c r="H160" s="686"/>
      <c r="I160" s="686"/>
      <c r="J160" s="686"/>
      <c r="K160" s="686"/>
      <c r="N160" s="633"/>
    </row>
    <row r="161" spans="1:14" s="626" customFormat="1" ht="15.75" hidden="1" outlineLevel="1">
      <c r="A161" s="686">
        <v>61</v>
      </c>
      <c r="B161" s="502" t="s">
        <v>997</v>
      </c>
      <c r="C161" s="686"/>
      <c r="D161" s="505">
        <v>4200</v>
      </c>
      <c r="E161" s="501" t="s">
        <v>12</v>
      </c>
      <c r="F161" s="503">
        <v>55</v>
      </c>
      <c r="G161" s="687">
        <f t="shared" si="2"/>
        <v>231000</v>
      </c>
      <c r="H161" s="686"/>
      <c r="I161" s="686"/>
      <c r="J161" s="686"/>
      <c r="K161" s="686"/>
      <c r="N161" s="633"/>
    </row>
    <row r="162" spans="1:14" s="626" customFormat="1" ht="15.75" hidden="1" outlineLevel="1">
      <c r="A162" s="686">
        <v>62</v>
      </c>
      <c r="B162" s="502" t="s">
        <v>998</v>
      </c>
      <c r="C162" s="686"/>
      <c r="D162" s="505">
        <v>700</v>
      </c>
      <c r="E162" s="501" t="s">
        <v>12</v>
      </c>
      <c r="F162" s="503">
        <v>195</v>
      </c>
      <c r="G162" s="687">
        <f t="shared" si="2"/>
        <v>136500</v>
      </c>
      <c r="H162" s="686"/>
      <c r="I162" s="686"/>
      <c r="J162" s="686"/>
      <c r="K162" s="686"/>
      <c r="N162" s="633"/>
    </row>
    <row r="163" spans="1:14" s="626" customFormat="1" ht="31.5" hidden="1" outlineLevel="1">
      <c r="A163" s="686">
        <v>63</v>
      </c>
      <c r="B163" s="502" t="s">
        <v>999</v>
      </c>
      <c r="C163" s="686"/>
      <c r="D163" s="505">
        <v>35000</v>
      </c>
      <c r="E163" s="501" t="s">
        <v>12</v>
      </c>
      <c r="F163" s="503">
        <v>60</v>
      </c>
      <c r="G163" s="687">
        <f t="shared" si="2"/>
        <v>2100000</v>
      </c>
      <c r="H163" s="686"/>
      <c r="I163" s="686"/>
      <c r="J163" s="686"/>
      <c r="K163" s="686"/>
      <c r="N163" s="633"/>
    </row>
    <row r="164" spans="1:14" s="626" customFormat="1" ht="15.75" hidden="1" outlineLevel="1">
      <c r="A164" s="686">
        <v>64</v>
      </c>
      <c r="B164" s="502" t="s">
        <v>1000</v>
      </c>
      <c r="C164" s="686"/>
      <c r="D164" s="505">
        <v>60</v>
      </c>
      <c r="E164" s="501" t="s">
        <v>12</v>
      </c>
      <c r="F164" s="503">
        <v>499</v>
      </c>
      <c r="G164" s="687">
        <f t="shared" si="2"/>
        <v>29940</v>
      </c>
      <c r="H164" s="686"/>
      <c r="I164" s="686"/>
      <c r="J164" s="686"/>
      <c r="K164" s="686"/>
      <c r="N164" s="633"/>
    </row>
    <row r="165" spans="1:14" s="626" customFormat="1" ht="15.75" hidden="1" outlineLevel="1">
      <c r="A165" s="686">
        <v>65</v>
      </c>
      <c r="B165" s="502" t="s">
        <v>1001</v>
      </c>
      <c r="C165" s="686"/>
      <c r="D165" s="505">
        <v>1200</v>
      </c>
      <c r="E165" s="501" t="s">
        <v>23</v>
      </c>
      <c r="F165" s="503">
        <v>255</v>
      </c>
      <c r="G165" s="687">
        <f t="shared" si="2"/>
        <v>306000</v>
      </c>
      <c r="H165" s="686"/>
      <c r="I165" s="686"/>
      <c r="J165" s="686"/>
      <c r="K165" s="686"/>
      <c r="N165" s="633"/>
    </row>
    <row r="166" spans="1:14" s="626" customFormat="1" ht="31.5" hidden="1" outlineLevel="1">
      <c r="A166" s="686">
        <v>66</v>
      </c>
      <c r="B166" s="502" t="s">
        <v>1002</v>
      </c>
      <c r="C166" s="686"/>
      <c r="D166" s="505">
        <v>3000</v>
      </c>
      <c r="E166" s="501" t="s">
        <v>12</v>
      </c>
      <c r="F166" s="503">
        <v>85</v>
      </c>
      <c r="G166" s="687">
        <f t="shared" ref="G166:G229" si="3">F166*D166</f>
        <v>255000</v>
      </c>
      <c r="H166" s="686"/>
      <c r="I166" s="686"/>
      <c r="J166" s="686"/>
      <c r="K166" s="686"/>
      <c r="N166" s="633"/>
    </row>
    <row r="167" spans="1:14" s="626" customFormat="1" ht="15.75" hidden="1" outlineLevel="1">
      <c r="A167" s="686">
        <v>67</v>
      </c>
      <c r="B167" s="502" t="s">
        <v>1003</v>
      </c>
      <c r="C167" s="686"/>
      <c r="D167" s="505">
        <v>100</v>
      </c>
      <c r="E167" s="501" t="s">
        <v>12</v>
      </c>
      <c r="F167" s="503">
        <v>95</v>
      </c>
      <c r="G167" s="687">
        <f t="shared" si="3"/>
        <v>9500</v>
      </c>
      <c r="H167" s="686"/>
      <c r="I167" s="686"/>
      <c r="J167" s="686"/>
      <c r="K167" s="686"/>
      <c r="N167" s="633"/>
    </row>
    <row r="168" spans="1:14" s="626" customFormat="1" ht="31.5" hidden="1" outlineLevel="1">
      <c r="A168" s="686">
        <v>68</v>
      </c>
      <c r="B168" s="502" t="s">
        <v>1004</v>
      </c>
      <c r="C168" s="686"/>
      <c r="D168" s="505">
        <v>126000</v>
      </c>
      <c r="E168" s="501" t="s">
        <v>1005</v>
      </c>
      <c r="F168" s="503">
        <v>1.59</v>
      </c>
      <c r="G168" s="687">
        <f t="shared" si="3"/>
        <v>200340</v>
      </c>
      <c r="H168" s="686"/>
      <c r="I168" s="686"/>
      <c r="J168" s="686"/>
      <c r="K168" s="686"/>
      <c r="N168" s="633"/>
    </row>
    <row r="169" spans="1:14" s="626" customFormat="1" ht="15.75" hidden="1" outlineLevel="1">
      <c r="A169" s="686">
        <v>69</v>
      </c>
      <c r="B169" s="502" t="s">
        <v>1006</v>
      </c>
      <c r="C169" s="686"/>
      <c r="D169" s="505">
        <v>108</v>
      </c>
      <c r="E169" s="501" t="s">
        <v>83</v>
      </c>
      <c r="F169" s="503">
        <v>105</v>
      </c>
      <c r="G169" s="687">
        <f t="shared" si="3"/>
        <v>11340</v>
      </c>
      <c r="H169" s="686"/>
      <c r="I169" s="686"/>
      <c r="J169" s="686"/>
      <c r="K169" s="686"/>
      <c r="N169" s="633"/>
    </row>
    <row r="170" spans="1:14" s="626" customFormat="1" ht="15.75" hidden="1" outlineLevel="1">
      <c r="A170" s="686">
        <v>70</v>
      </c>
      <c r="B170" s="502" t="s">
        <v>1007</v>
      </c>
      <c r="C170" s="686"/>
      <c r="D170" s="505">
        <v>3400</v>
      </c>
      <c r="E170" s="501" t="s">
        <v>12</v>
      </c>
      <c r="F170" s="503">
        <v>115</v>
      </c>
      <c r="G170" s="687">
        <f t="shared" si="3"/>
        <v>391000</v>
      </c>
      <c r="H170" s="686"/>
      <c r="I170" s="686"/>
      <c r="J170" s="686"/>
      <c r="K170" s="686"/>
      <c r="N170" s="633"/>
    </row>
    <row r="171" spans="1:14" s="626" customFormat="1" ht="15.75" hidden="1" outlineLevel="1">
      <c r="A171" s="686">
        <v>71</v>
      </c>
      <c r="B171" s="511" t="s">
        <v>1008</v>
      </c>
      <c r="C171" s="686"/>
      <c r="D171" s="473">
        <v>60</v>
      </c>
      <c r="E171" s="512" t="s">
        <v>940</v>
      </c>
      <c r="F171" s="473">
        <v>408.33</v>
      </c>
      <c r="G171" s="687">
        <f t="shared" si="3"/>
        <v>24499.8</v>
      </c>
      <c r="H171" s="686"/>
      <c r="I171" s="686"/>
      <c r="J171" s="686"/>
      <c r="K171" s="686"/>
      <c r="N171" s="633"/>
    </row>
    <row r="172" spans="1:14" s="626" customFormat="1" ht="15.75" hidden="1" outlineLevel="1">
      <c r="A172" s="686">
        <v>72</v>
      </c>
      <c r="B172" s="514" t="s">
        <v>1009</v>
      </c>
      <c r="C172" s="686"/>
      <c r="D172" s="473">
        <v>60</v>
      </c>
      <c r="E172" s="515" t="s">
        <v>940</v>
      </c>
      <c r="F172" s="622">
        <v>355</v>
      </c>
      <c r="G172" s="687">
        <f t="shared" si="3"/>
        <v>21300</v>
      </c>
      <c r="H172" s="686"/>
      <c r="I172" s="686"/>
      <c r="J172" s="686"/>
      <c r="K172" s="686"/>
      <c r="N172" s="633"/>
    </row>
    <row r="173" spans="1:14" s="626" customFormat="1" ht="15.75" hidden="1" outlineLevel="1">
      <c r="A173" s="686">
        <v>73</v>
      </c>
      <c r="B173" s="514" t="s">
        <v>1010</v>
      </c>
      <c r="C173" s="686"/>
      <c r="D173" s="473">
        <v>1500</v>
      </c>
      <c r="E173" s="515" t="s">
        <v>1011</v>
      </c>
      <c r="F173" s="622">
        <v>125</v>
      </c>
      <c r="G173" s="687">
        <f t="shared" si="3"/>
        <v>187500</v>
      </c>
      <c r="H173" s="686"/>
      <c r="I173" s="686"/>
      <c r="J173" s="686"/>
      <c r="K173" s="686"/>
      <c r="N173" s="633"/>
    </row>
    <row r="174" spans="1:14" s="626" customFormat="1" ht="31.5" hidden="1" outlineLevel="1">
      <c r="A174" s="686">
        <v>74</v>
      </c>
      <c r="B174" s="517" t="s">
        <v>1012</v>
      </c>
      <c r="C174" s="686"/>
      <c r="D174" s="473">
        <v>720</v>
      </c>
      <c r="E174" s="515" t="s">
        <v>1011</v>
      </c>
      <c r="F174" s="622">
        <v>90</v>
      </c>
      <c r="G174" s="687">
        <f t="shared" si="3"/>
        <v>64800</v>
      </c>
      <c r="H174" s="686"/>
      <c r="I174" s="686"/>
      <c r="J174" s="686"/>
      <c r="K174" s="686"/>
      <c r="N174" s="633"/>
    </row>
    <row r="175" spans="1:14" s="626" customFormat="1" ht="15.75" hidden="1" outlineLevel="1">
      <c r="A175" s="686">
        <v>75</v>
      </c>
      <c r="B175" s="514" t="s">
        <v>1013</v>
      </c>
      <c r="C175" s="686"/>
      <c r="D175" s="473">
        <v>240</v>
      </c>
      <c r="E175" s="515" t="s">
        <v>940</v>
      </c>
      <c r="F175" s="622">
        <v>463</v>
      </c>
      <c r="G175" s="687">
        <f t="shared" si="3"/>
        <v>111120</v>
      </c>
      <c r="H175" s="686"/>
      <c r="I175" s="686"/>
      <c r="J175" s="686"/>
      <c r="K175" s="686"/>
      <c r="N175" s="633"/>
    </row>
    <row r="176" spans="1:14" s="626" customFormat="1" ht="31.5" hidden="1" outlineLevel="1">
      <c r="A176" s="686">
        <v>76</v>
      </c>
      <c r="B176" s="514" t="s">
        <v>1014</v>
      </c>
      <c r="C176" s="686"/>
      <c r="D176" s="473">
        <v>720</v>
      </c>
      <c r="E176" s="515" t="s">
        <v>940</v>
      </c>
      <c r="F176" s="622">
        <v>410</v>
      </c>
      <c r="G176" s="687">
        <f t="shared" si="3"/>
        <v>295200</v>
      </c>
      <c r="H176" s="686"/>
      <c r="I176" s="686"/>
      <c r="J176" s="686"/>
      <c r="K176" s="686"/>
      <c r="N176" s="633"/>
    </row>
    <row r="177" spans="1:14" s="626" customFormat="1" ht="15.75" hidden="1" outlineLevel="1">
      <c r="A177" s="686">
        <v>77</v>
      </c>
      <c r="B177" s="518" t="s">
        <v>1015</v>
      </c>
      <c r="C177" s="686"/>
      <c r="D177" s="473">
        <v>13</v>
      </c>
      <c r="E177" s="515" t="s">
        <v>859</v>
      </c>
      <c r="F177" s="622">
        <v>500</v>
      </c>
      <c r="G177" s="687">
        <f t="shared" si="3"/>
        <v>6500</v>
      </c>
      <c r="H177" s="686"/>
      <c r="I177" s="686"/>
      <c r="J177" s="686"/>
      <c r="K177" s="686"/>
      <c r="N177" s="633"/>
    </row>
    <row r="178" spans="1:14" s="626" customFormat="1" ht="15.75" hidden="1" outlineLevel="1">
      <c r="A178" s="686">
        <v>78</v>
      </c>
      <c r="B178" s="511" t="s">
        <v>1016</v>
      </c>
      <c r="C178" s="686"/>
      <c r="D178" s="473">
        <v>0</v>
      </c>
      <c r="E178" s="515" t="s">
        <v>1017</v>
      </c>
      <c r="F178" s="622">
        <v>50</v>
      </c>
      <c r="G178" s="687">
        <f t="shared" si="3"/>
        <v>0</v>
      </c>
      <c r="H178" s="686"/>
      <c r="I178" s="686"/>
      <c r="J178" s="686"/>
      <c r="K178" s="686"/>
      <c r="N178" s="633"/>
    </row>
    <row r="179" spans="1:14" s="626" customFormat="1" ht="15.75" hidden="1" outlineLevel="1">
      <c r="A179" s="686">
        <v>79</v>
      </c>
      <c r="B179" s="628" t="s">
        <v>1018</v>
      </c>
      <c r="C179" s="686"/>
      <c r="D179" s="473">
        <v>30</v>
      </c>
      <c r="E179" s="515" t="s">
        <v>859</v>
      </c>
      <c r="F179" s="622">
        <v>2000</v>
      </c>
      <c r="G179" s="687">
        <f t="shared" si="3"/>
        <v>60000</v>
      </c>
      <c r="H179" s="686"/>
      <c r="I179" s="686"/>
      <c r="J179" s="686"/>
      <c r="K179" s="686"/>
      <c r="N179" s="633"/>
    </row>
    <row r="180" spans="1:14" s="626" customFormat="1" ht="15.75" hidden="1" outlineLevel="1">
      <c r="A180" s="686">
        <v>80</v>
      </c>
      <c r="B180" s="628" t="s">
        <v>1019</v>
      </c>
      <c r="C180" s="686"/>
      <c r="D180" s="473">
        <v>50</v>
      </c>
      <c r="E180" s="515" t="s">
        <v>859</v>
      </c>
      <c r="F180" s="622">
        <v>300</v>
      </c>
      <c r="G180" s="687">
        <f t="shared" si="3"/>
        <v>15000</v>
      </c>
      <c r="H180" s="686"/>
      <c r="I180" s="686"/>
      <c r="J180" s="686"/>
      <c r="K180" s="686"/>
      <c r="N180" s="633"/>
    </row>
    <row r="181" spans="1:14" s="626" customFormat="1" ht="15.75" hidden="1" outlineLevel="1">
      <c r="A181" s="686">
        <v>81</v>
      </c>
      <c r="B181" s="628" t="s">
        <v>1020</v>
      </c>
      <c r="C181" s="686"/>
      <c r="D181" s="473">
        <v>30</v>
      </c>
      <c r="E181" s="515" t="s">
        <v>859</v>
      </c>
      <c r="F181" s="622">
        <v>500</v>
      </c>
      <c r="G181" s="687">
        <f t="shared" si="3"/>
        <v>15000</v>
      </c>
      <c r="H181" s="686"/>
      <c r="I181" s="686"/>
      <c r="J181" s="686"/>
      <c r="K181" s="686"/>
      <c r="N181" s="633"/>
    </row>
    <row r="182" spans="1:14" s="626" customFormat="1" ht="15.75" hidden="1" outlineLevel="1">
      <c r="A182" s="686">
        <v>82</v>
      </c>
      <c r="B182" s="628" t="s">
        <v>1021</v>
      </c>
      <c r="C182" s="686"/>
      <c r="D182" s="473">
        <v>30</v>
      </c>
      <c r="E182" s="515" t="s">
        <v>859</v>
      </c>
      <c r="F182" s="622">
        <v>300</v>
      </c>
      <c r="G182" s="687">
        <f t="shared" si="3"/>
        <v>9000</v>
      </c>
      <c r="H182" s="686"/>
      <c r="I182" s="686"/>
      <c r="J182" s="686"/>
      <c r="K182" s="686"/>
      <c r="N182" s="633"/>
    </row>
    <row r="183" spans="1:14" s="626" customFormat="1" ht="15.75" hidden="1" outlineLevel="1">
      <c r="A183" s="686">
        <v>83</v>
      </c>
      <c r="B183" s="628" t="s">
        <v>1022</v>
      </c>
      <c r="C183" s="686"/>
      <c r="D183" s="473">
        <v>20</v>
      </c>
      <c r="E183" s="515" t="s">
        <v>859</v>
      </c>
      <c r="F183" s="622">
        <v>150</v>
      </c>
      <c r="G183" s="687">
        <f t="shared" si="3"/>
        <v>3000</v>
      </c>
      <c r="H183" s="686"/>
      <c r="I183" s="686"/>
      <c r="J183" s="686"/>
      <c r="K183" s="686"/>
      <c r="N183" s="633"/>
    </row>
    <row r="184" spans="1:14" s="626" customFormat="1" ht="15.75" hidden="1" outlineLevel="1">
      <c r="A184" s="686">
        <v>84</v>
      </c>
      <c r="B184" s="628" t="s">
        <v>1023</v>
      </c>
      <c r="C184" s="686"/>
      <c r="D184" s="473">
        <v>30</v>
      </c>
      <c r="E184" s="515" t="s">
        <v>859</v>
      </c>
      <c r="F184" s="622">
        <v>500</v>
      </c>
      <c r="G184" s="687">
        <f t="shared" si="3"/>
        <v>15000</v>
      </c>
      <c r="H184" s="686"/>
      <c r="I184" s="686"/>
      <c r="J184" s="686"/>
      <c r="K184" s="686"/>
      <c r="N184" s="633"/>
    </row>
    <row r="185" spans="1:14" s="626" customFormat="1" ht="15.75" hidden="1" outlineLevel="1">
      <c r="A185" s="686">
        <v>85</v>
      </c>
      <c r="B185" s="628" t="s">
        <v>1024</v>
      </c>
      <c r="C185" s="686"/>
      <c r="D185" s="473">
        <v>50</v>
      </c>
      <c r="E185" s="515" t="s">
        <v>859</v>
      </c>
      <c r="F185" s="622">
        <v>1000</v>
      </c>
      <c r="G185" s="687">
        <f t="shared" si="3"/>
        <v>50000</v>
      </c>
      <c r="H185" s="686"/>
      <c r="I185" s="686"/>
      <c r="J185" s="686"/>
      <c r="K185" s="686"/>
      <c r="N185" s="633"/>
    </row>
    <row r="186" spans="1:14" s="626" customFormat="1" ht="15.75" hidden="1" outlineLevel="1">
      <c r="A186" s="686">
        <v>86</v>
      </c>
      <c r="B186" s="628" t="s">
        <v>1025</v>
      </c>
      <c r="C186" s="686"/>
      <c r="D186" s="473">
        <v>20</v>
      </c>
      <c r="E186" s="515" t="s">
        <v>859</v>
      </c>
      <c r="F186" s="622">
        <v>200</v>
      </c>
      <c r="G186" s="687">
        <f t="shared" si="3"/>
        <v>4000</v>
      </c>
      <c r="H186" s="686"/>
      <c r="I186" s="686"/>
      <c r="J186" s="686"/>
      <c r="K186" s="686"/>
      <c r="N186" s="633"/>
    </row>
    <row r="187" spans="1:14" s="626" customFormat="1" ht="15.75" hidden="1" outlineLevel="1">
      <c r="A187" s="686">
        <v>87</v>
      </c>
      <c r="B187" s="628" t="s">
        <v>1026</v>
      </c>
      <c r="C187" s="686"/>
      <c r="D187" s="473">
        <v>45</v>
      </c>
      <c r="E187" s="515" t="s">
        <v>859</v>
      </c>
      <c r="F187" s="622">
        <v>250</v>
      </c>
      <c r="G187" s="687">
        <f t="shared" si="3"/>
        <v>11250</v>
      </c>
      <c r="H187" s="686"/>
      <c r="I187" s="686"/>
      <c r="J187" s="686"/>
      <c r="K187" s="686"/>
      <c r="N187" s="633"/>
    </row>
    <row r="188" spans="1:14" s="626" customFormat="1" ht="15.75" hidden="1" outlineLevel="1">
      <c r="A188" s="686">
        <v>88</v>
      </c>
      <c r="B188" s="628" t="s">
        <v>1027</v>
      </c>
      <c r="C188" s="686"/>
      <c r="D188" s="473">
        <v>15</v>
      </c>
      <c r="E188" s="515" t="s">
        <v>859</v>
      </c>
      <c r="F188" s="622">
        <v>500</v>
      </c>
      <c r="G188" s="687">
        <f t="shared" si="3"/>
        <v>7500</v>
      </c>
      <c r="H188" s="686"/>
      <c r="I188" s="686"/>
      <c r="J188" s="686"/>
      <c r="K188" s="686"/>
      <c r="N188" s="633"/>
    </row>
    <row r="189" spans="1:14" s="626" customFormat="1" ht="15.75" hidden="1" outlineLevel="1">
      <c r="A189" s="686">
        <v>89</v>
      </c>
      <c r="B189" s="628" t="s">
        <v>1028</v>
      </c>
      <c r="C189" s="686"/>
      <c r="D189" s="473">
        <v>5</v>
      </c>
      <c r="E189" s="515" t="s">
        <v>859</v>
      </c>
      <c r="F189" s="622">
        <v>1500</v>
      </c>
      <c r="G189" s="687">
        <f t="shared" si="3"/>
        <v>7500</v>
      </c>
      <c r="H189" s="686"/>
      <c r="I189" s="686"/>
      <c r="J189" s="686"/>
      <c r="K189" s="686"/>
      <c r="N189" s="633"/>
    </row>
    <row r="190" spans="1:14" s="626" customFormat="1" ht="15.75" hidden="1" outlineLevel="1">
      <c r="A190" s="686">
        <v>90</v>
      </c>
      <c r="B190" s="628" t="s">
        <v>1029</v>
      </c>
      <c r="C190" s="686"/>
      <c r="D190" s="473">
        <v>110</v>
      </c>
      <c r="E190" s="515" t="s">
        <v>859</v>
      </c>
      <c r="F190" s="622">
        <v>300</v>
      </c>
      <c r="G190" s="687">
        <f t="shared" si="3"/>
        <v>33000</v>
      </c>
      <c r="H190" s="686"/>
      <c r="I190" s="686"/>
      <c r="J190" s="686"/>
      <c r="K190" s="686"/>
      <c r="N190" s="633"/>
    </row>
    <row r="191" spans="1:14" s="626" customFormat="1" ht="15.75" hidden="1" outlineLevel="1">
      <c r="A191" s="686">
        <v>91</v>
      </c>
      <c r="B191" s="628" t="s">
        <v>1030</v>
      </c>
      <c r="C191" s="686"/>
      <c r="D191" s="473">
        <v>15</v>
      </c>
      <c r="E191" s="515" t="s">
        <v>859</v>
      </c>
      <c r="F191" s="622">
        <v>600</v>
      </c>
      <c r="G191" s="687">
        <f t="shared" si="3"/>
        <v>9000</v>
      </c>
      <c r="H191" s="686"/>
      <c r="I191" s="686"/>
      <c r="J191" s="686"/>
      <c r="K191" s="686"/>
      <c r="N191" s="633"/>
    </row>
    <row r="192" spans="1:14" s="626" customFormat="1" ht="15.75" hidden="1" outlineLevel="1">
      <c r="A192" s="686">
        <v>92</v>
      </c>
      <c r="B192" s="628" t="s">
        <v>1031</v>
      </c>
      <c r="C192" s="686"/>
      <c r="D192" s="473">
        <v>20</v>
      </c>
      <c r="E192" s="515" t="s">
        <v>859</v>
      </c>
      <c r="F192" s="622">
        <v>200</v>
      </c>
      <c r="G192" s="687">
        <f t="shared" si="3"/>
        <v>4000</v>
      </c>
      <c r="H192" s="686"/>
      <c r="I192" s="686"/>
      <c r="J192" s="686"/>
      <c r="K192" s="686"/>
      <c r="N192" s="633"/>
    </row>
    <row r="193" spans="1:14" s="626" customFormat="1" ht="15.75" hidden="1" outlineLevel="1">
      <c r="A193" s="686">
        <v>93</v>
      </c>
      <c r="B193" s="628" t="s">
        <v>1032</v>
      </c>
      <c r="C193" s="686"/>
      <c r="D193" s="473">
        <v>20</v>
      </c>
      <c r="E193" s="515" t="s">
        <v>859</v>
      </c>
      <c r="F193" s="622">
        <v>200</v>
      </c>
      <c r="G193" s="687">
        <f t="shared" si="3"/>
        <v>4000</v>
      </c>
      <c r="H193" s="686"/>
      <c r="I193" s="686"/>
      <c r="J193" s="686"/>
      <c r="K193" s="686"/>
      <c r="N193" s="633"/>
    </row>
    <row r="194" spans="1:14" s="626" customFormat="1" ht="15.75" hidden="1" outlineLevel="1">
      <c r="A194" s="686">
        <v>94</v>
      </c>
      <c r="B194" s="628" t="s">
        <v>1033</v>
      </c>
      <c r="C194" s="686"/>
      <c r="D194" s="473">
        <v>10</v>
      </c>
      <c r="E194" s="515" t="s">
        <v>859</v>
      </c>
      <c r="F194" s="622">
        <v>200</v>
      </c>
      <c r="G194" s="687">
        <f t="shared" si="3"/>
        <v>2000</v>
      </c>
      <c r="H194" s="686"/>
      <c r="I194" s="686"/>
      <c r="J194" s="686"/>
      <c r="K194" s="686"/>
      <c r="N194" s="633"/>
    </row>
    <row r="195" spans="1:14" s="626" customFormat="1" ht="15.75" hidden="1" outlineLevel="1">
      <c r="A195" s="686">
        <v>95</v>
      </c>
      <c r="B195" s="628" t="s">
        <v>1034</v>
      </c>
      <c r="C195" s="686"/>
      <c r="D195" s="473">
        <v>35</v>
      </c>
      <c r="E195" s="515" t="s">
        <v>859</v>
      </c>
      <c r="F195" s="622">
        <v>2200</v>
      </c>
      <c r="G195" s="687">
        <f t="shared" si="3"/>
        <v>77000</v>
      </c>
      <c r="H195" s="686"/>
      <c r="I195" s="686"/>
      <c r="J195" s="686"/>
      <c r="K195" s="686"/>
      <c r="N195" s="633"/>
    </row>
    <row r="196" spans="1:14" s="626" customFormat="1" ht="15.75" hidden="1" outlineLevel="1">
      <c r="A196" s="686">
        <v>96</v>
      </c>
      <c r="B196" s="520" t="s">
        <v>1035</v>
      </c>
      <c r="C196" s="686"/>
      <c r="D196" s="473">
        <v>20</v>
      </c>
      <c r="E196" s="515" t="s">
        <v>859</v>
      </c>
      <c r="F196" s="622">
        <v>300</v>
      </c>
      <c r="G196" s="687">
        <f t="shared" si="3"/>
        <v>6000</v>
      </c>
      <c r="H196" s="686"/>
      <c r="I196" s="686"/>
      <c r="J196" s="686"/>
      <c r="K196" s="686"/>
      <c r="N196" s="633"/>
    </row>
    <row r="197" spans="1:14" s="626" customFormat="1" ht="15.75" hidden="1" outlineLevel="1">
      <c r="A197" s="686">
        <v>97</v>
      </c>
      <c r="B197" s="520" t="s">
        <v>1036</v>
      </c>
      <c r="C197" s="686"/>
      <c r="D197" s="473">
        <v>25</v>
      </c>
      <c r="E197" s="515" t="s">
        <v>859</v>
      </c>
      <c r="F197" s="622">
        <v>400</v>
      </c>
      <c r="G197" s="687">
        <f t="shared" si="3"/>
        <v>10000</v>
      </c>
      <c r="H197" s="686"/>
      <c r="I197" s="686"/>
      <c r="J197" s="686"/>
      <c r="K197" s="686"/>
      <c r="N197" s="633"/>
    </row>
    <row r="198" spans="1:14" s="626" customFormat="1" ht="15.75" hidden="1" outlineLevel="1">
      <c r="A198" s="686">
        <v>98</v>
      </c>
      <c r="B198" s="520" t="s">
        <v>1037</v>
      </c>
      <c r="C198" s="686"/>
      <c r="D198" s="473">
        <v>20</v>
      </c>
      <c r="E198" s="515" t="s">
        <v>859</v>
      </c>
      <c r="F198" s="622">
        <v>500</v>
      </c>
      <c r="G198" s="687">
        <f t="shared" si="3"/>
        <v>10000</v>
      </c>
      <c r="H198" s="686"/>
      <c r="I198" s="686"/>
      <c r="J198" s="686"/>
      <c r="K198" s="686"/>
      <c r="N198" s="633"/>
    </row>
    <row r="199" spans="1:14" s="626" customFormat="1" ht="15.75" hidden="1" outlineLevel="1">
      <c r="A199" s="686">
        <v>99</v>
      </c>
      <c r="B199" s="520" t="s">
        <v>1038</v>
      </c>
      <c r="C199" s="686"/>
      <c r="D199" s="473">
        <v>20</v>
      </c>
      <c r="E199" s="515" t="s">
        <v>859</v>
      </c>
      <c r="F199" s="622">
        <v>200</v>
      </c>
      <c r="G199" s="687">
        <f t="shared" si="3"/>
        <v>4000</v>
      </c>
      <c r="H199" s="686"/>
      <c r="I199" s="686"/>
      <c r="J199" s="686"/>
      <c r="K199" s="686"/>
      <c r="N199" s="633"/>
    </row>
    <row r="200" spans="1:14" s="626" customFormat="1" ht="15.75" hidden="1" outlineLevel="1">
      <c r="A200" s="686">
        <v>100</v>
      </c>
      <c r="B200" s="520" t="s">
        <v>1039</v>
      </c>
      <c r="C200" s="686"/>
      <c r="D200" s="473">
        <v>60</v>
      </c>
      <c r="E200" s="515" t="s">
        <v>859</v>
      </c>
      <c r="F200" s="622">
        <v>280</v>
      </c>
      <c r="G200" s="687">
        <f t="shared" si="3"/>
        <v>16800</v>
      </c>
      <c r="H200" s="686"/>
      <c r="I200" s="686"/>
      <c r="J200" s="686"/>
      <c r="K200" s="686"/>
      <c r="N200" s="633"/>
    </row>
    <row r="201" spans="1:14" s="626" customFormat="1" ht="15.75" hidden="1" outlineLevel="1">
      <c r="A201" s="686">
        <v>101</v>
      </c>
      <c r="B201" s="520" t="s">
        <v>1040</v>
      </c>
      <c r="C201" s="686"/>
      <c r="D201" s="473">
        <v>35</v>
      </c>
      <c r="E201" s="515" t="s">
        <v>859</v>
      </c>
      <c r="F201" s="622">
        <v>500</v>
      </c>
      <c r="G201" s="687">
        <f t="shared" si="3"/>
        <v>17500</v>
      </c>
      <c r="H201" s="686"/>
      <c r="I201" s="686"/>
      <c r="J201" s="686"/>
      <c r="K201" s="686"/>
      <c r="N201" s="633"/>
    </row>
    <row r="202" spans="1:14" s="626" customFormat="1" ht="15.75" hidden="1" outlineLevel="1">
      <c r="A202" s="686">
        <v>102</v>
      </c>
      <c r="B202" s="520" t="s">
        <v>1041</v>
      </c>
      <c r="C202" s="686"/>
      <c r="D202" s="473">
        <v>25</v>
      </c>
      <c r="E202" s="515" t="s">
        <v>859</v>
      </c>
      <c r="F202" s="622">
        <v>400</v>
      </c>
      <c r="G202" s="687">
        <f t="shared" si="3"/>
        <v>10000</v>
      </c>
      <c r="H202" s="686"/>
      <c r="I202" s="686"/>
      <c r="J202" s="686"/>
      <c r="K202" s="686"/>
      <c r="N202" s="633"/>
    </row>
    <row r="203" spans="1:14" s="626" customFormat="1" ht="15.75" hidden="1" outlineLevel="1">
      <c r="A203" s="686">
        <v>103</v>
      </c>
      <c r="B203" s="520" t="s">
        <v>1042</v>
      </c>
      <c r="C203" s="686"/>
      <c r="D203" s="473">
        <v>20</v>
      </c>
      <c r="E203" s="515" t="s">
        <v>859</v>
      </c>
      <c r="F203" s="622">
        <v>1500</v>
      </c>
      <c r="G203" s="687">
        <f t="shared" si="3"/>
        <v>30000</v>
      </c>
      <c r="H203" s="686"/>
      <c r="I203" s="686"/>
      <c r="J203" s="686"/>
      <c r="K203" s="686"/>
      <c r="N203" s="633"/>
    </row>
    <row r="204" spans="1:14" s="626" customFormat="1" ht="15.75" hidden="1" outlineLevel="1">
      <c r="A204" s="686">
        <v>104</v>
      </c>
      <c r="B204" s="520" t="s">
        <v>1043</v>
      </c>
      <c r="C204" s="686"/>
      <c r="D204" s="473">
        <v>15</v>
      </c>
      <c r="E204" s="515" t="s">
        <v>859</v>
      </c>
      <c r="F204" s="622">
        <v>2000</v>
      </c>
      <c r="G204" s="687">
        <f t="shared" si="3"/>
        <v>30000</v>
      </c>
      <c r="H204" s="686"/>
      <c r="I204" s="686"/>
      <c r="J204" s="686"/>
      <c r="K204" s="686"/>
      <c r="N204" s="633"/>
    </row>
    <row r="205" spans="1:14" s="626" customFormat="1" ht="15.75" hidden="1" outlineLevel="1">
      <c r="A205" s="686">
        <v>105</v>
      </c>
      <c r="B205" s="520" t="s">
        <v>1044</v>
      </c>
      <c r="C205" s="686"/>
      <c r="D205" s="473">
        <v>10</v>
      </c>
      <c r="E205" s="515" t="s">
        <v>859</v>
      </c>
      <c r="F205" s="622">
        <v>500</v>
      </c>
      <c r="G205" s="687">
        <f t="shared" si="3"/>
        <v>5000</v>
      </c>
      <c r="H205" s="686"/>
      <c r="I205" s="686"/>
      <c r="J205" s="686"/>
      <c r="K205" s="686"/>
      <c r="N205" s="633"/>
    </row>
    <row r="206" spans="1:14" s="626" customFormat="1" ht="15.75" hidden="1" outlineLevel="1">
      <c r="A206" s="686">
        <v>106</v>
      </c>
      <c r="B206" s="520" t="s">
        <v>1045</v>
      </c>
      <c r="C206" s="686"/>
      <c r="D206" s="473">
        <v>15</v>
      </c>
      <c r="E206" s="515" t="s">
        <v>859</v>
      </c>
      <c r="F206" s="622">
        <v>1000</v>
      </c>
      <c r="G206" s="687">
        <f t="shared" si="3"/>
        <v>15000</v>
      </c>
      <c r="H206" s="686"/>
      <c r="I206" s="686"/>
      <c r="J206" s="686"/>
      <c r="K206" s="686"/>
      <c r="N206" s="633"/>
    </row>
    <row r="207" spans="1:14" s="626" customFormat="1" ht="15.75" hidden="1" outlineLevel="1">
      <c r="A207" s="686">
        <v>107</v>
      </c>
      <c r="B207" s="520" t="s">
        <v>1046</v>
      </c>
      <c r="C207" s="686"/>
      <c r="D207" s="473">
        <v>15</v>
      </c>
      <c r="E207" s="515" t="s">
        <v>859</v>
      </c>
      <c r="F207" s="622">
        <v>2000</v>
      </c>
      <c r="G207" s="687">
        <f t="shared" si="3"/>
        <v>30000</v>
      </c>
      <c r="H207" s="686"/>
      <c r="I207" s="686"/>
      <c r="J207" s="686"/>
      <c r="K207" s="686"/>
      <c r="N207" s="633"/>
    </row>
    <row r="208" spans="1:14" s="626" customFormat="1" ht="15.75" hidden="1" outlineLevel="1">
      <c r="A208" s="686">
        <v>108</v>
      </c>
      <c r="B208" s="520" t="s">
        <v>1047</v>
      </c>
      <c r="C208" s="686"/>
      <c r="D208" s="473">
        <v>10</v>
      </c>
      <c r="E208" s="515" t="s">
        <v>859</v>
      </c>
      <c r="F208" s="622">
        <v>500</v>
      </c>
      <c r="G208" s="687">
        <f t="shared" si="3"/>
        <v>5000</v>
      </c>
      <c r="H208" s="686"/>
      <c r="I208" s="686"/>
      <c r="J208" s="686"/>
      <c r="K208" s="686"/>
      <c r="N208" s="633"/>
    </row>
    <row r="209" spans="1:14" s="626" customFormat="1" ht="15.75" hidden="1" outlineLevel="1">
      <c r="A209" s="686">
        <v>109</v>
      </c>
      <c r="B209" s="520" t="s">
        <v>1048</v>
      </c>
      <c r="C209" s="686"/>
      <c r="D209" s="473">
        <v>10</v>
      </c>
      <c r="E209" s="515" t="s">
        <v>859</v>
      </c>
      <c r="F209" s="622">
        <v>700</v>
      </c>
      <c r="G209" s="687">
        <f t="shared" si="3"/>
        <v>7000</v>
      </c>
      <c r="H209" s="686"/>
      <c r="I209" s="686"/>
      <c r="J209" s="686"/>
      <c r="K209" s="686"/>
      <c r="N209" s="633"/>
    </row>
    <row r="210" spans="1:14" s="626" customFormat="1" ht="15.75" hidden="1" outlineLevel="1">
      <c r="A210" s="686">
        <v>110</v>
      </c>
      <c r="B210" s="520" t="s">
        <v>1049</v>
      </c>
      <c r="C210" s="686"/>
      <c r="D210" s="473">
        <v>15</v>
      </c>
      <c r="E210" s="515" t="s">
        <v>859</v>
      </c>
      <c r="F210" s="622">
        <v>300</v>
      </c>
      <c r="G210" s="687">
        <f t="shared" si="3"/>
        <v>4500</v>
      </c>
      <c r="H210" s="686"/>
      <c r="I210" s="686"/>
      <c r="J210" s="686"/>
      <c r="K210" s="686"/>
      <c r="N210" s="633"/>
    </row>
    <row r="211" spans="1:14" s="626" customFormat="1" ht="15.75" hidden="1" outlineLevel="1">
      <c r="A211" s="686">
        <v>111</v>
      </c>
      <c r="B211" s="520" t="s">
        <v>1050</v>
      </c>
      <c r="C211" s="686"/>
      <c r="D211" s="473">
        <v>7</v>
      </c>
      <c r="E211" s="515" t="s">
        <v>859</v>
      </c>
      <c r="F211" s="622">
        <v>4300</v>
      </c>
      <c r="G211" s="687">
        <f t="shared" si="3"/>
        <v>30100</v>
      </c>
      <c r="H211" s="686"/>
      <c r="I211" s="686"/>
      <c r="J211" s="686"/>
      <c r="K211" s="686"/>
      <c r="N211" s="633"/>
    </row>
    <row r="212" spans="1:14" s="626" customFormat="1" ht="15.75" hidden="1" outlineLevel="1">
      <c r="A212" s="686">
        <v>112</v>
      </c>
      <c r="B212" s="520" t="s">
        <v>1051</v>
      </c>
      <c r="C212" s="686"/>
      <c r="D212" s="473">
        <v>6</v>
      </c>
      <c r="E212" s="515" t="s">
        <v>859</v>
      </c>
      <c r="F212" s="622">
        <v>3500</v>
      </c>
      <c r="G212" s="687">
        <f t="shared" si="3"/>
        <v>21000</v>
      </c>
      <c r="H212" s="686"/>
      <c r="I212" s="686"/>
      <c r="J212" s="686"/>
      <c r="K212" s="686"/>
      <c r="N212" s="633"/>
    </row>
    <row r="213" spans="1:14" s="626" customFormat="1" ht="15.75" hidden="1" outlineLevel="1">
      <c r="A213" s="686">
        <v>113</v>
      </c>
      <c r="B213" s="520" t="s">
        <v>1052</v>
      </c>
      <c r="C213" s="686"/>
      <c r="D213" s="473">
        <v>40</v>
      </c>
      <c r="E213" s="515" t="s">
        <v>859</v>
      </c>
      <c r="F213" s="622">
        <v>1800</v>
      </c>
      <c r="G213" s="687">
        <f t="shared" si="3"/>
        <v>72000</v>
      </c>
      <c r="H213" s="686"/>
      <c r="I213" s="686"/>
      <c r="J213" s="686"/>
      <c r="K213" s="686"/>
      <c r="N213" s="633"/>
    </row>
    <row r="214" spans="1:14" s="626" customFormat="1" ht="15.75" hidden="1" outlineLevel="1">
      <c r="A214" s="686">
        <v>114</v>
      </c>
      <c r="B214" s="520" t="s">
        <v>1053</v>
      </c>
      <c r="C214" s="686"/>
      <c r="D214" s="473">
        <v>50</v>
      </c>
      <c r="E214" s="515" t="s">
        <v>859</v>
      </c>
      <c r="F214" s="622">
        <v>1550</v>
      </c>
      <c r="G214" s="687">
        <f t="shared" si="3"/>
        <v>77500</v>
      </c>
      <c r="H214" s="686"/>
      <c r="I214" s="686"/>
      <c r="J214" s="686"/>
      <c r="K214" s="686"/>
      <c r="N214" s="633"/>
    </row>
    <row r="215" spans="1:14" s="626" customFormat="1" ht="15.75" hidden="1" outlineLevel="1">
      <c r="A215" s="686">
        <v>115</v>
      </c>
      <c r="B215" s="520" t="s">
        <v>1054</v>
      </c>
      <c r="C215" s="686"/>
      <c r="D215" s="473">
        <v>10</v>
      </c>
      <c r="E215" s="515" t="s">
        <v>859</v>
      </c>
      <c r="F215" s="622">
        <v>1300</v>
      </c>
      <c r="G215" s="687">
        <f t="shared" si="3"/>
        <v>13000</v>
      </c>
      <c r="H215" s="686"/>
      <c r="I215" s="686"/>
      <c r="J215" s="686"/>
      <c r="K215" s="686"/>
      <c r="N215" s="633"/>
    </row>
    <row r="216" spans="1:14" s="626" customFormat="1" ht="15.75" hidden="1" outlineLevel="1">
      <c r="A216" s="686">
        <v>116</v>
      </c>
      <c r="B216" s="514" t="s">
        <v>1055</v>
      </c>
      <c r="C216" s="686"/>
      <c r="D216" s="473">
        <v>100</v>
      </c>
      <c r="E216" s="515" t="s">
        <v>859</v>
      </c>
      <c r="F216" s="622">
        <v>3500</v>
      </c>
      <c r="G216" s="687">
        <f t="shared" si="3"/>
        <v>350000</v>
      </c>
      <c r="H216" s="686"/>
      <c r="I216" s="686"/>
      <c r="J216" s="686"/>
      <c r="K216" s="686"/>
      <c r="N216" s="633"/>
    </row>
    <row r="217" spans="1:14" s="626" customFormat="1" ht="15.75" hidden="1" outlineLevel="1">
      <c r="A217" s="686">
        <v>117</v>
      </c>
      <c r="B217" s="514" t="s">
        <v>1056</v>
      </c>
      <c r="C217" s="686"/>
      <c r="D217" s="473">
        <v>50</v>
      </c>
      <c r="E217" s="515" t="s">
        <v>859</v>
      </c>
      <c r="F217" s="622">
        <v>2000</v>
      </c>
      <c r="G217" s="687">
        <f t="shared" si="3"/>
        <v>100000</v>
      </c>
      <c r="H217" s="686"/>
      <c r="I217" s="686"/>
      <c r="J217" s="686"/>
      <c r="K217" s="686"/>
      <c r="N217" s="633"/>
    </row>
    <row r="218" spans="1:14" s="626" customFormat="1" ht="15.75" hidden="1" outlineLevel="1">
      <c r="A218" s="686">
        <v>118</v>
      </c>
      <c r="B218" s="514" t="s">
        <v>1057</v>
      </c>
      <c r="C218" s="686"/>
      <c r="D218" s="473">
        <v>15</v>
      </c>
      <c r="E218" s="515" t="s">
        <v>859</v>
      </c>
      <c r="F218" s="622">
        <v>550</v>
      </c>
      <c r="G218" s="687">
        <f t="shared" si="3"/>
        <v>8250</v>
      </c>
      <c r="H218" s="686"/>
      <c r="I218" s="686"/>
      <c r="J218" s="686"/>
      <c r="K218" s="686"/>
      <c r="N218" s="633"/>
    </row>
    <row r="219" spans="1:14" s="626" customFormat="1" ht="15.75" hidden="1" outlineLevel="1">
      <c r="A219" s="686">
        <v>119</v>
      </c>
      <c r="B219" s="514" t="s">
        <v>1058</v>
      </c>
      <c r="C219" s="686"/>
      <c r="D219" s="473">
        <v>250</v>
      </c>
      <c r="E219" s="515" t="s">
        <v>859</v>
      </c>
      <c r="F219" s="622">
        <v>80</v>
      </c>
      <c r="G219" s="687">
        <f t="shared" si="3"/>
        <v>20000</v>
      </c>
      <c r="H219" s="686"/>
      <c r="I219" s="686"/>
      <c r="J219" s="686"/>
      <c r="K219" s="686"/>
      <c r="N219" s="633"/>
    </row>
    <row r="220" spans="1:14" s="626" customFormat="1" ht="15.75" hidden="1" outlineLevel="1">
      <c r="A220" s="686">
        <v>120</v>
      </c>
      <c r="B220" s="514" t="s">
        <v>1059</v>
      </c>
      <c r="C220" s="686"/>
      <c r="D220" s="473">
        <v>130</v>
      </c>
      <c r="E220" s="515" t="s">
        <v>859</v>
      </c>
      <c r="F220" s="622">
        <v>100</v>
      </c>
      <c r="G220" s="687">
        <f t="shared" si="3"/>
        <v>13000</v>
      </c>
      <c r="H220" s="686"/>
      <c r="I220" s="686"/>
      <c r="J220" s="686"/>
      <c r="K220" s="686"/>
      <c r="N220" s="633"/>
    </row>
    <row r="221" spans="1:14" s="626" customFormat="1" ht="15.75" hidden="1" outlineLevel="1">
      <c r="A221" s="686">
        <v>121</v>
      </c>
      <c r="B221" s="520" t="s">
        <v>1060</v>
      </c>
      <c r="C221" s="686"/>
      <c r="D221" s="473">
        <v>120</v>
      </c>
      <c r="E221" s="515" t="s">
        <v>859</v>
      </c>
      <c r="F221" s="622">
        <v>50</v>
      </c>
      <c r="G221" s="687">
        <f t="shared" si="3"/>
        <v>6000</v>
      </c>
      <c r="H221" s="686"/>
      <c r="I221" s="686"/>
      <c r="J221" s="686"/>
      <c r="K221" s="686"/>
      <c r="N221" s="633"/>
    </row>
    <row r="222" spans="1:14" s="626" customFormat="1" ht="15.75" collapsed="1">
      <c r="A222" s="686"/>
      <c r="B222" s="520"/>
      <c r="C222" s="686"/>
      <c r="D222" s="686"/>
      <c r="E222" s="686"/>
      <c r="F222" s="687"/>
      <c r="G222" s="629"/>
      <c r="H222" s="686"/>
      <c r="I222" s="686"/>
      <c r="J222" s="686"/>
      <c r="K222" s="686"/>
      <c r="N222" s="633"/>
    </row>
    <row r="223" spans="1:14" s="633" customFormat="1" ht="30.75" customHeight="1">
      <c r="A223" s="623"/>
      <c r="B223" s="625" t="s">
        <v>1286</v>
      </c>
      <c r="C223" s="623"/>
      <c r="D223" s="623"/>
      <c r="E223" s="623"/>
      <c r="F223" s="631"/>
      <c r="G223" s="631">
        <f>SUM(G224:G326)</f>
        <v>2078020</v>
      </c>
      <c r="H223" s="623"/>
      <c r="I223" s="623"/>
      <c r="J223" s="623"/>
      <c r="K223" s="623"/>
    </row>
    <row r="224" spans="1:14" s="626" customFormat="1" ht="15.75" hidden="1" outlineLevel="1">
      <c r="A224" s="686"/>
      <c r="B224" s="520" t="str">
        <f>стройм!B27</f>
        <v>Герметик силиконовый белый 280 мл</v>
      </c>
      <c r="C224" s="686"/>
      <c r="D224" s="687">
        <f>стройм!H27</f>
        <v>96</v>
      </c>
      <c r="E224" s="686" t="str">
        <f>стройм!C27</f>
        <v>шт.</v>
      </c>
      <c r="F224" s="687">
        <f>стройм!D27</f>
        <v>1200</v>
      </c>
      <c r="G224" s="687">
        <f t="shared" si="3"/>
        <v>115200</v>
      </c>
      <c r="H224" s="686"/>
      <c r="I224" s="686"/>
      <c r="J224" s="686"/>
      <c r="K224" s="686"/>
      <c r="N224" s="633"/>
    </row>
    <row r="225" spans="1:14" s="626" customFormat="1" ht="15.75" hidden="1" outlineLevel="1">
      <c r="A225" s="686"/>
      <c r="B225" s="520" t="str">
        <f>стройм!B28</f>
        <v>Герметик силиконовый прозрачный 280 мл</v>
      </c>
      <c r="C225" s="686"/>
      <c r="D225" s="687">
        <f>стройм!H28</f>
        <v>96</v>
      </c>
      <c r="E225" s="686" t="str">
        <f>стройм!C28</f>
        <v>шт.</v>
      </c>
      <c r="F225" s="687">
        <f>стройм!D28</f>
        <v>1200</v>
      </c>
      <c r="G225" s="687">
        <f t="shared" si="3"/>
        <v>115200</v>
      </c>
      <c r="H225" s="686"/>
      <c r="I225" s="686"/>
      <c r="J225" s="686"/>
      <c r="K225" s="686"/>
      <c r="N225" s="633"/>
    </row>
    <row r="226" spans="1:14" s="626" customFormat="1" ht="15.75" hidden="1" outlineLevel="1">
      <c r="A226" s="686"/>
      <c r="B226" s="520" t="str">
        <f>стройм!B29</f>
        <v>Гофра унитаза</v>
      </c>
      <c r="C226" s="686"/>
      <c r="D226" s="687">
        <f>стройм!H29</f>
        <v>15</v>
      </c>
      <c r="E226" s="686" t="str">
        <f>стройм!C29</f>
        <v>шт.</v>
      </c>
      <c r="F226" s="687">
        <f>стройм!D29</f>
        <v>600</v>
      </c>
      <c r="G226" s="687">
        <f t="shared" si="3"/>
        <v>9000</v>
      </c>
      <c r="H226" s="686"/>
      <c r="I226" s="686"/>
      <c r="J226" s="686"/>
      <c r="K226" s="686"/>
      <c r="N226" s="633"/>
    </row>
    <row r="227" spans="1:14" s="626" customFormat="1" ht="15.75" hidden="1" outlineLevel="1">
      <c r="A227" s="686"/>
      <c r="B227" s="520" t="str">
        <f>стройм!B30</f>
        <v>Грунтовка серая 1,9 кг гф-021</v>
      </c>
      <c r="C227" s="686"/>
      <c r="D227" s="687">
        <f>стройм!H30</f>
        <v>30</v>
      </c>
      <c r="E227" s="686" t="str">
        <f>стройм!C30</f>
        <v>шт.</v>
      </c>
      <c r="F227" s="687">
        <f>стройм!D30</f>
        <v>450</v>
      </c>
      <c r="G227" s="687">
        <f t="shared" si="3"/>
        <v>13500</v>
      </c>
      <c r="H227" s="686"/>
      <c r="I227" s="686"/>
      <c r="J227" s="686"/>
      <c r="K227" s="686"/>
      <c r="N227" s="633"/>
    </row>
    <row r="228" spans="1:14" s="626" customFormat="1" ht="15.75" hidden="1" outlineLevel="1">
      <c r="A228" s="686"/>
      <c r="B228" s="520" t="str">
        <f>стройм!B31</f>
        <v>Датчик PH SPH -1-S6</v>
      </c>
      <c r="C228" s="686"/>
      <c r="D228" s="687">
        <f>стройм!H31</f>
        <v>2</v>
      </c>
      <c r="E228" s="686" t="str">
        <f>стройм!C31</f>
        <v>шт.</v>
      </c>
      <c r="F228" s="687">
        <f>стройм!D31</f>
        <v>16500</v>
      </c>
      <c r="G228" s="687">
        <f t="shared" si="3"/>
        <v>33000</v>
      </c>
      <c r="H228" s="686"/>
      <c r="I228" s="686"/>
      <c r="J228" s="686"/>
      <c r="K228" s="686"/>
      <c r="N228" s="633"/>
    </row>
    <row r="229" spans="1:14" s="626" customFormat="1" ht="15.75" hidden="1" outlineLevel="1">
      <c r="A229" s="686"/>
      <c r="B229" s="520" t="str">
        <f>стройм!B32</f>
        <v>Датчик RX SRH -1-РТ-S6</v>
      </c>
      <c r="C229" s="686"/>
      <c r="D229" s="687">
        <f>стройм!H32</f>
        <v>2</v>
      </c>
      <c r="E229" s="686" t="str">
        <f>стройм!C32</f>
        <v>шт.</v>
      </c>
      <c r="F229" s="687">
        <f>стройм!D32</f>
        <v>16500</v>
      </c>
      <c r="G229" s="687">
        <f t="shared" si="3"/>
        <v>33000</v>
      </c>
      <c r="H229" s="686"/>
      <c r="I229" s="686"/>
      <c r="J229" s="686"/>
      <c r="K229" s="686"/>
      <c r="N229" s="633"/>
    </row>
    <row r="230" spans="1:14" s="626" customFormat="1" ht="15.75" hidden="1" outlineLevel="1">
      <c r="A230" s="686"/>
      <c r="B230" s="520" t="str">
        <f>стройм!B33</f>
        <v>Диск отрезной 125 по металлу</v>
      </c>
      <c r="C230" s="686"/>
      <c r="D230" s="687">
        <f>стройм!H33</f>
        <v>30</v>
      </c>
      <c r="E230" s="686" t="str">
        <f>стройм!C33</f>
        <v>шт.</v>
      </c>
      <c r="F230" s="687">
        <f>стройм!D33</f>
        <v>50</v>
      </c>
      <c r="G230" s="687">
        <f t="shared" ref="G230:G293" si="4">F230*D230</f>
        <v>1500</v>
      </c>
      <c r="H230" s="686"/>
      <c r="I230" s="686"/>
      <c r="J230" s="686"/>
      <c r="K230" s="686"/>
      <c r="N230" s="633"/>
    </row>
    <row r="231" spans="1:14" s="626" customFormat="1" ht="15.75" hidden="1" outlineLevel="1">
      <c r="A231" s="686"/>
      <c r="B231" s="520" t="str">
        <f>стройм!B34</f>
        <v>Диск отрезной 180 по металлу</v>
      </c>
      <c r="C231" s="686"/>
      <c r="D231" s="687">
        <f>стройм!H34</f>
        <v>15</v>
      </c>
      <c r="E231" s="686" t="str">
        <f>стройм!C34</f>
        <v>шт</v>
      </c>
      <c r="F231" s="687">
        <f>стройм!D34</f>
        <v>80</v>
      </c>
      <c r="G231" s="687">
        <f t="shared" si="4"/>
        <v>1200</v>
      </c>
      <c r="H231" s="686"/>
      <c r="I231" s="686"/>
      <c r="J231" s="686"/>
      <c r="K231" s="686"/>
      <c r="N231" s="633"/>
    </row>
    <row r="232" spans="1:14" s="626" customFormat="1" ht="31.5" hidden="1" outlineLevel="1">
      <c r="A232" s="686"/>
      <c r="B232" s="520" t="str">
        <f>стройм!B35</f>
        <v>Дозирующий насос для станции BASIK и PLUS</v>
      </c>
      <c r="C232" s="686"/>
      <c r="D232" s="687">
        <f>стройм!H35</f>
        <v>4</v>
      </c>
      <c r="E232" s="686" t="str">
        <f>стройм!C35</f>
        <v>шт.</v>
      </c>
      <c r="F232" s="687">
        <f>стройм!D35</f>
        <v>8000</v>
      </c>
      <c r="G232" s="687">
        <f t="shared" si="4"/>
        <v>32000</v>
      </c>
      <c r="H232" s="686"/>
      <c r="I232" s="686"/>
      <c r="J232" s="686"/>
      <c r="K232" s="686"/>
      <c r="N232" s="633"/>
    </row>
    <row r="233" spans="1:14" s="626" customFormat="1" ht="15.75" hidden="1" outlineLevel="1">
      <c r="A233" s="686"/>
      <c r="B233" s="520" t="str">
        <f>стройм!B36</f>
        <v>Дрель электрическая</v>
      </c>
      <c r="C233" s="686"/>
      <c r="D233" s="687">
        <f>стройм!H36</f>
        <v>2</v>
      </c>
      <c r="E233" s="686" t="str">
        <f>стройм!C36</f>
        <v>шт.</v>
      </c>
      <c r="F233" s="687">
        <f>стройм!D36</f>
        <v>6000</v>
      </c>
      <c r="G233" s="687">
        <f t="shared" si="4"/>
        <v>12000</v>
      </c>
      <c r="H233" s="686"/>
      <c r="I233" s="686"/>
      <c r="J233" s="686"/>
      <c r="K233" s="686"/>
      <c r="N233" s="633"/>
    </row>
    <row r="234" spans="1:14" s="626" customFormat="1" ht="15.75" hidden="1" outlineLevel="1">
      <c r="A234" s="686"/>
      <c r="B234" s="520" t="str">
        <f>стройм!B37</f>
        <v>Затирка «церезит» 2 кг</v>
      </c>
      <c r="C234" s="686"/>
      <c r="D234" s="687">
        <f>стройм!H37</f>
        <v>15</v>
      </c>
      <c r="E234" s="686" t="str">
        <f>стройм!C37</f>
        <v>шт.</v>
      </c>
      <c r="F234" s="687">
        <f>стройм!D37</f>
        <v>350</v>
      </c>
      <c r="G234" s="687">
        <f t="shared" si="4"/>
        <v>5250</v>
      </c>
      <c r="H234" s="686"/>
      <c r="I234" s="686"/>
      <c r="J234" s="686"/>
      <c r="K234" s="686"/>
      <c r="N234" s="633"/>
    </row>
    <row r="235" spans="1:14" s="626" customFormat="1" ht="15.75" hidden="1" outlineLevel="1">
      <c r="A235" s="686"/>
      <c r="B235" s="520" t="str">
        <f>стройм!B38</f>
        <v>Калибровочная жидкость 150 мл ph 7</v>
      </c>
      <c r="C235" s="686"/>
      <c r="D235" s="687">
        <f>стройм!H38</f>
        <v>2</v>
      </c>
      <c r="E235" s="686" t="str">
        <f>стройм!C38</f>
        <v>шт.</v>
      </c>
      <c r="F235" s="687">
        <f>стройм!D38</f>
        <v>1200</v>
      </c>
      <c r="G235" s="687">
        <f t="shared" si="4"/>
        <v>2400</v>
      </c>
      <c r="H235" s="686"/>
      <c r="I235" s="686"/>
      <c r="J235" s="686"/>
      <c r="K235" s="686"/>
      <c r="N235" s="633"/>
    </row>
    <row r="236" spans="1:14" s="626" customFormat="1" ht="15.75" hidden="1" outlineLevel="1">
      <c r="A236" s="686"/>
      <c r="B236" s="520" t="str">
        <f>стройм!B39</f>
        <v>Калибровочная жидкость 150 мл 750 мв</v>
      </c>
      <c r="C236" s="686"/>
      <c r="D236" s="687">
        <f>стройм!H39</f>
        <v>2</v>
      </c>
      <c r="E236" s="686" t="str">
        <f>стройм!C39</f>
        <v>уп.</v>
      </c>
      <c r="F236" s="687">
        <f>стройм!D39</f>
        <v>1200</v>
      </c>
      <c r="G236" s="687">
        <f t="shared" si="4"/>
        <v>2400</v>
      </c>
      <c r="H236" s="686"/>
      <c r="I236" s="686"/>
      <c r="J236" s="686"/>
      <c r="K236" s="686"/>
      <c r="N236" s="633"/>
    </row>
    <row r="237" spans="1:14" s="626" customFormat="1" ht="15.75" hidden="1" outlineLevel="1">
      <c r="A237" s="686"/>
      <c r="B237" s="520" t="str">
        <f>стройм!B40</f>
        <v>Керамогранит 60х60 см</v>
      </c>
      <c r="C237" s="686"/>
      <c r="D237" s="687">
        <f>стройм!H40</f>
        <v>150</v>
      </c>
      <c r="E237" s="686" t="str">
        <f>стройм!C40</f>
        <v>шт.</v>
      </c>
      <c r="F237" s="687">
        <f>стройм!D40</f>
        <v>300</v>
      </c>
      <c r="G237" s="687">
        <f t="shared" si="4"/>
        <v>45000</v>
      </c>
      <c r="H237" s="686"/>
      <c r="I237" s="686"/>
      <c r="J237" s="686"/>
      <c r="K237" s="686"/>
      <c r="N237" s="633"/>
    </row>
    <row r="238" spans="1:14" s="626" customFormat="1" ht="15.75" hidden="1" outlineLevel="1">
      <c r="A238" s="686"/>
      <c r="B238" s="520" t="str">
        <f>стройм!B41</f>
        <v>Клей «жидкие гвозди» 280 мл</v>
      </c>
      <c r="C238" s="686"/>
      <c r="D238" s="687">
        <f>стройм!H41</f>
        <v>48</v>
      </c>
      <c r="E238" s="686" t="str">
        <f>стройм!C41</f>
        <v>кг</v>
      </c>
      <c r="F238" s="687">
        <f>стройм!D41</f>
        <v>750</v>
      </c>
      <c r="G238" s="687">
        <f t="shared" si="4"/>
        <v>36000</v>
      </c>
      <c r="H238" s="686"/>
      <c r="I238" s="686"/>
      <c r="J238" s="686"/>
      <c r="K238" s="686"/>
      <c r="N238" s="633"/>
    </row>
    <row r="239" spans="1:14" s="626" customFormat="1" ht="15.75" hidden="1" outlineLevel="1">
      <c r="A239" s="686"/>
      <c r="B239" s="520" t="str">
        <f>стройм!B42</f>
        <v xml:space="preserve">Клей «Супер- Момент» 280 мл </v>
      </c>
      <c r="C239" s="686"/>
      <c r="D239" s="687">
        <f>стройм!H42</f>
        <v>48</v>
      </c>
      <c r="E239" s="686" t="str">
        <f>стройм!C42</f>
        <v>кг</v>
      </c>
      <c r="F239" s="687">
        <f>стройм!D42</f>
        <v>800</v>
      </c>
      <c r="G239" s="687">
        <f t="shared" si="4"/>
        <v>38400</v>
      </c>
      <c r="H239" s="686"/>
      <c r="I239" s="686"/>
      <c r="J239" s="686"/>
      <c r="K239" s="686"/>
      <c r="N239" s="633"/>
    </row>
    <row r="240" spans="1:14" s="626" customFormat="1" ht="15.75" hidden="1" outlineLevel="1">
      <c r="A240" s="686"/>
      <c r="B240" s="520" t="str">
        <f>стройм!B43</f>
        <v>Клей момент супер 20г</v>
      </c>
      <c r="C240" s="686"/>
      <c r="D240" s="687">
        <f>стройм!H43</f>
        <v>30</v>
      </c>
      <c r="E240" s="686" t="str">
        <f>стройм!C43</f>
        <v>кг</v>
      </c>
      <c r="F240" s="687">
        <f>стройм!D43</f>
        <v>500</v>
      </c>
      <c r="G240" s="687">
        <f t="shared" si="4"/>
        <v>15000</v>
      </c>
      <c r="H240" s="686"/>
      <c r="I240" s="686"/>
      <c r="J240" s="686"/>
      <c r="K240" s="686"/>
      <c r="N240" s="633"/>
    </row>
    <row r="241" spans="1:14" s="626" customFormat="1" ht="15.75" hidden="1" outlineLevel="1">
      <c r="A241" s="686"/>
      <c r="B241" s="520" t="str">
        <f>стройм!B44</f>
        <v>Клей монтажный титан прозрачный</v>
      </c>
      <c r="C241" s="686"/>
      <c r="D241" s="687">
        <f>стройм!H44</f>
        <v>48</v>
      </c>
      <c r="E241" s="686" t="str">
        <f>стройм!C44</f>
        <v>шт.</v>
      </c>
      <c r="F241" s="687">
        <f>стройм!D44</f>
        <v>800</v>
      </c>
      <c r="G241" s="687">
        <f t="shared" si="4"/>
        <v>38400</v>
      </c>
      <c r="H241" s="686"/>
      <c r="I241" s="686"/>
      <c r="J241" s="686"/>
      <c r="K241" s="686"/>
      <c r="N241" s="633"/>
    </row>
    <row r="242" spans="1:14" s="626" customFormat="1" ht="15.75" hidden="1" outlineLevel="1">
      <c r="A242" s="686"/>
      <c r="B242" s="520" t="str">
        <f>стройм!B45</f>
        <v>Клей плиточ. Церезит см17 25кг</v>
      </c>
      <c r="C242" s="686"/>
      <c r="D242" s="687">
        <f>стройм!H45</f>
        <v>30</v>
      </c>
      <c r="E242" s="686" t="str">
        <f>стройм!C45</f>
        <v>шт.</v>
      </c>
      <c r="F242" s="687">
        <f>стройм!D45</f>
        <v>1300</v>
      </c>
      <c r="G242" s="687">
        <f t="shared" si="4"/>
        <v>39000</v>
      </c>
      <c r="H242" s="686"/>
      <c r="I242" s="686"/>
      <c r="J242" s="686"/>
      <c r="K242" s="686"/>
      <c r="N242" s="633"/>
    </row>
    <row r="243" spans="1:14" s="626" customFormat="1" ht="15.75" hidden="1" outlineLevel="1">
      <c r="A243" s="686"/>
      <c r="B243" s="520" t="str">
        <f>стройм!B46</f>
        <v>Колер (550 г)</v>
      </c>
      <c r="C243" s="686"/>
      <c r="D243" s="687">
        <f>стройм!H46</f>
        <v>40</v>
      </c>
      <c r="E243" s="686" t="str">
        <f>стройм!C46</f>
        <v>шт.</v>
      </c>
      <c r="F243" s="687">
        <f>стройм!D46</f>
        <v>80</v>
      </c>
      <c r="G243" s="687">
        <f t="shared" si="4"/>
        <v>3200</v>
      </c>
      <c r="H243" s="686"/>
      <c r="I243" s="686"/>
      <c r="J243" s="686"/>
      <c r="K243" s="686"/>
      <c r="N243" s="633"/>
    </row>
    <row r="244" spans="1:14" s="626" customFormat="1" ht="31.5" hidden="1" outlineLevel="1">
      <c r="A244" s="686"/>
      <c r="B244" s="520" t="str">
        <f>стройм!B47</f>
        <v>Комплект прокладок для разборных теплообменных аппаратов</v>
      </c>
      <c r="C244" s="686"/>
      <c r="D244" s="687">
        <f>стройм!H47</f>
        <v>4</v>
      </c>
      <c r="E244" s="686" t="str">
        <f>стройм!C47</f>
        <v>шт</v>
      </c>
      <c r="F244" s="687">
        <f>стройм!D47</f>
        <v>2400</v>
      </c>
      <c r="G244" s="687">
        <f t="shared" si="4"/>
        <v>9600</v>
      </c>
      <c r="H244" s="686"/>
      <c r="I244" s="686"/>
      <c r="J244" s="686"/>
      <c r="K244" s="686"/>
      <c r="N244" s="633"/>
    </row>
    <row r="245" spans="1:14" s="626" customFormat="1" ht="15.75" hidden="1" outlineLevel="1">
      <c r="A245" s="686"/>
      <c r="B245" s="520" t="str">
        <f>стройм!B48</f>
        <v>Кран п/п 20</v>
      </c>
      <c r="C245" s="686"/>
      <c r="D245" s="687">
        <f>стройм!H48</f>
        <v>15</v>
      </c>
      <c r="E245" s="686" t="str">
        <f>стройм!C48</f>
        <v>шт.</v>
      </c>
      <c r="F245" s="687">
        <f>стройм!D48</f>
        <v>250</v>
      </c>
      <c r="G245" s="687">
        <f t="shared" si="4"/>
        <v>3750</v>
      </c>
      <c r="H245" s="686"/>
      <c r="I245" s="686"/>
      <c r="J245" s="686"/>
      <c r="K245" s="686"/>
      <c r="N245" s="633"/>
    </row>
    <row r="246" spans="1:14" s="626" customFormat="1" ht="15.75" hidden="1" outlineLevel="1">
      <c r="A246" s="686"/>
      <c r="B246" s="520" t="str">
        <f>стройм!B49</f>
        <v>Кран п/п 25</v>
      </c>
      <c r="C246" s="686"/>
      <c r="D246" s="687">
        <f>стройм!H49</f>
        <v>15</v>
      </c>
      <c r="E246" s="686" t="str">
        <f>стройм!C49</f>
        <v>шт.</v>
      </c>
      <c r="F246" s="687">
        <f>стройм!D49</f>
        <v>300</v>
      </c>
      <c r="G246" s="687">
        <f t="shared" si="4"/>
        <v>4500</v>
      </c>
      <c r="H246" s="686"/>
      <c r="I246" s="686"/>
      <c r="J246" s="686"/>
      <c r="K246" s="686"/>
      <c r="N246" s="633"/>
    </row>
    <row r="247" spans="1:14" s="626" customFormat="1" ht="15.75" hidden="1" outlineLevel="1">
      <c r="A247" s="686"/>
      <c r="B247" s="520" t="str">
        <f>стройм!B50</f>
        <v>Кран п/п 32</v>
      </c>
      <c r="C247" s="686"/>
      <c r="D247" s="687">
        <f>стройм!H50</f>
        <v>15</v>
      </c>
      <c r="E247" s="686" t="str">
        <f>стройм!C50</f>
        <v>шт.</v>
      </c>
      <c r="F247" s="687">
        <f>стройм!D50</f>
        <v>320</v>
      </c>
      <c r="G247" s="687">
        <f t="shared" si="4"/>
        <v>4800</v>
      </c>
      <c r="H247" s="686"/>
      <c r="I247" s="686"/>
      <c r="J247" s="686"/>
      <c r="K247" s="686"/>
      <c r="N247" s="633"/>
    </row>
    <row r="248" spans="1:14" s="626" customFormat="1" ht="15.75" hidden="1" outlineLevel="1">
      <c r="A248" s="686"/>
      <c r="B248" s="520" t="str">
        <f>стройм!B51</f>
        <v>Кран-букса</v>
      </c>
      <c r="C248" s="686"/>
      <c r="D248" s="687">
        <f>стройм!H51</f>
        <v>16</v>
      </c>
      <c r="E248" s="686" t="str">
        <f>стройм!C51</f>
        <v>шт.</v>
      </c>
      <c r="F248" s="687">
        <f>стройм!D51</f>
        <v>180</v>
      </c>
      <c r="G248" s="687">
        <f t="shared" si="4"/>
        <v>2880</v>
      </c>
      <c r="H248" s="686"/>
      <c r="I248" s="686"/>
      <c r="J248" s="686"/>
      <c r="K248" s="686"/>
      <c r="N248" s="633"/>
    </row>
    <row r="249" spans="1:14" s="626" customFormat="1" ht="15.75" hidden="1" outlineLevel="1">
      <c r="A249" s="686"/>
      <c r="B249" s="520" t="str">
        <f>стройм!B52</f>
        <v xml:space="preserve">Краны металл. 1/2* </v>
      </c>
      <c r="C249" s="686"/>
      <c r="D249" s="687">
        <f>стройм!H52</f>
        <v>15</v>
      </c>
      <c r="E249" s="686" t="str">
        <f>стройм!C52</f>
        <v>шт.</v>
      </c>
      <c r="F249" s="687">
        <f>стройм!D52</f>
        <v>450</v>
      </c>
      <c r="G249" s="687">
        <f t="shared" si="4"/>
        <v>6750</v>
      </c>
      <c r="H249" s="686"/>
      <c r="I249" s="686"/>
      <c r="J249" s="686"/>
      <c r="K249" s="686"/>
      <c r="N249" s="633"/>
    </row>
    <row r="250" spans="1:14" s="626" customFormat="1" ht="15.75" hidden="1" outlineLevel="1">
      <c r="A250" s="686"/>
      <c r="B250" s="520" t="str">
        <f>стройм!B53</f>
        <v>Краска акриловая (14кг) фасадная</v>
      </c>
      <c r="C250" s="686"/>
      <c r="D250" s="687">
        <f>стройм!H53</f>
        <v>30</v>
      </c>
      <c r="E250" s="686" t="str">
        <f>стройм!C53</f>
        <v>шт.</v>
      </c>
      <c r="F250" s="687">
        <f>стройм!D53</f>
        <v>1200</v>
      </c>
      <c r="G250" s="687">
        <f t="shared" si="4"/>
        <v>36000</v>
      </c>
      <c r="H250" s="686"/>
      <c r="I250" s="686"/>
      <c r="J250" s="686"/>
      <c r="K250" s="686"/>
      <c r="N250" s="633"/>
    </row>
    <row r="251" spans="1:14" s="626" customFormat="1" ht="15.75" hidden="1" outlineLevel="1">
      <c r="A251" s="686"/>
      <c r="B251" s="520" t="str">
        <f>стройм!B54</f>
        <v>Краска белая "снежка" 0,8кг</v>
      </c>
      <c r="C251" s="686"/>
      <c r="D251" s="687">
        <f>стройм!H54</f>
        <v>20</v>
      </c>
      <c r="E251" s="686" t="str">
        <f>стройм!C54</f>
        <v>шт.</v>
      </c>
      <c r="F251" s="687">
        <f>стройм!D54</f>
        <v>800</v>
      </c>
      <c r="G251" s="687">
        <f t="shared" si="4"/>
        <v>16000</v>
      </c>
      <c r="H251" s="686"/>
      <c r="I251" s="686"/>
      <c r="J251" s="686"/>
      <c r="K251" s="686"/>
      <c r="N251" s="633"/>
    </row>
    <row r="252" spans="1:14" s="626" customFormat="1" ht="15.75" hidden="1" outlineLevel="1">
      <c r="A252" s="686"/>
      <c r="B252" s="520" t="str">
        <f>стройм!B55</f>
        <v>Краска белая 1,9кг</v>
      </c>
      <c r="C252" s="686"/>
      <c r="D252" s="687">
        <f>стройм!H55</f>
        <v>20</v>
      </c>
      <c r="E252" s="686" t="str">
        <f>стройм!C55</f>
        <v>шт</v>
      </c>
      <c r="F252" s="687">
        <f>стройм!D55</f>
        <v>480</v>
      </c>
      <c r="G252" s="687">
        <f t="shared" si="4"/>
        <v>9600</v>
      </c>
      <c r="H252" s="686"/>
      <c r="I252" s="686"/>
      <c r="J252" s="686"/>
      <c r="K252" s="686"/>
      <c r="N252" s="633"/>
    </row>
    <row r="253" spans="1:14" s="626" customFormat="1" ht="15.75" hidden="1" outlineLevel="1">
      <c r="A253" s="686"/>
      <c r="B253" s="520" t="str">
        <f>стройм!B56</f>
        <v>Краска белая моющ. вд-ак 15кг</v>
      </c>
      <c r="C253" s="686"/>
      <c r="D253" s="687">
        <f>стройм!H56</f>
        <v>15</v>
      </c>
      <c r="E253" s="686" t="str">
        <f>стройм!C56</f>
        <v>шт</v>
      </c>
      <c r="F253" s="687">
        <f>стройм!D56</f>
        <v>950</v>
      </c>
      <c r="G253" s="687">
        <f t="shared" si="4"/>
        <v>14250</v>
      </c>
      <c r="H253" s="686"/>
      <c r="I253" s="686"/>
      <c r="J253" s="686"/>
      <c r="K253" s="686"/>
      <c r="N253" s="633"/>
    </row>
    <row r="254" spans="1:14" s="626" customFormat="1" ht="15.75" hidden="1" outlineLevel="1">
      <c r="A254" s="686"/>
      <c r="B254" s="520" t="str">
        <f>стройм!B57</f>
        <v>Крепеж бачка унитаза</v>
      </c>
      <c r="C254" s="686"/>
      <c r="D254" s="687">
        <f>стройм!H57</f>
        <v>10</v>
      </c>
      <c r="E254" s="686" t="str">
        <f>стройм!C57</f>
        <v>шт.</v>
      </c>
      <c r="F254" s="687">
        <f>стройм!D57</f>
        <v>250</v>
      </c>
      <c r="G254" s="687">
        <f t="shared" si="4"/>
        <v>2500</v>
      </c>
      <c r="H254" s="686"/>
      <c r="I254" s="686"/>
      <c r="J254" s="686"/>
      <c r="K254" s="686"/>
      <c r="N254" s="633"/>
    </row>
    <row r="255" spans="1:14" s="626" customFormat="1" ht="15.75" hidden="1" outlineLevel="1">
      <c r="A255" s="686"/>
      <c r="B255" s="520" t="str">
        <f>стройм!B58</f>
        <v>Круг отрезной алмазный</v>
      </c>
      <c r="C255" s="686"/>
      <c r="D255" s="687">
        <f>стройм!H58</f>
        <v>10</v>
      </c>
      <c r="E255" s="686" t="str">
        <f>стройм!C58</f>
        <v>шт.</v>
      </c>
      <c r="F255" s="687">
        <f>стройм!D58</f>
        <v>1100</v>
      </c>
      <c r="G255" s="687">
        <f t="shared" si="4"/>
        <v>11000</v>
      </c>
      <c r="H255" s="686"/>
      <c r="I255" s="686"/>
      <c r="J255" s="686"/>
      <c r="K255" s="686"/>
      <c r="N255" s="633"/>
    </row>
    <row r="256" spans="1:14" s="626" customFormat="1" ht="15.75" hidden="1" outlineLevel="1">
      <c r="A256" s="686"/>
      <c r="B256" s="520" t="str">
        <f>стройм!B59</f>
        <v>Круг отрезной алмазный ф 125 мм.</v>
      </c>
      <c r="C256" s="686"/>
      <c r="D256" s="687">
        <f>стройм!H59</f>
        <v>10</v>
      </c>
      <c r="E256" s="686" t="str">
        <f>стройм!C59</f>
        <v>шт.</v>
      </c>
      <c r="F256" s="687">
        <f>стройм!D59</f>
        <v>1200</v>
      </c>
      <c r="G256" s="687">
        <f t="shared" si="4"/>
        <v>12000</v>
      </c>
      <c r="H256" s="686"/>
      <c r="I256" s="686"/>
      <c r="J256" s="686"/>
      <c r="K256" s="686"/>
      <c r="N256" s="633"/>
    </row>
    <row r="257" spans="1:14" s="626" customFormat="1" ht="15.75" hidden="1" outlineLevel="1">
      <c r="A257" s="686"/>
      <c r="B257" s="520" t="str">
        <f>стройм!B60</f>
        <v>Крышка для унитаза</v>
      </c>
      <c r="C257" s="686"/>
      <c r="D257" s="687">
        <f>стройм!H60</f>
        <v>15</v>
      </c>
      <c r="E257" s="686" t="str">
        <f>стройм!C60</f>
        <v>шт.</v>
      </c>
      <c r="F257" s="687">
        <f>стройм!D60</f>
        <v>950</v>
      </c>
      <c r="G257" s="687">
        <f t="shared" si="4"/>
        <v>14250</v>
      </c>
      <c r="H257" s="686"/>
      <c r="I257" s="686"/>
      <c r="J257" s="686"/>
      <c r="K257" s="686"/>
      <c r="N257" s="633"/>
    </row>
    <row r="258" spans="1:14" s="626" customFormat="1" ht="15.75" hidden="1" outlineLevel="1">
      <c r="A258" s="686"/>
      <c r="B258" s="520" t="str">
        <f>стройм!B61</f>
        <v>Крышка люка канализ д 760 7т</v>
      </c>
      <c r="C258" s="686"/>
      <c r="D258" s="687">
        <f>стройм!H61</f>
        <v>2</v>
      </c>
      <c r="E258" s="686" t="str">
        <f>стройм!C61</f>
        <v>шт.</v>
      </c>
      <c r="F258" s="687">
        <f>стройм!D61</f>
        <v>2500</v>
      </c>
      <c r="G258" s="687">
        <f t="shared" si="4"/>
        <v>5000</v>
      </c>
      <c r="H258" s="686"/>
      <c r="I258" s="686"/>
      <c r="J258" s="686"/>
      <c r="K258" s="686"/>
      <c r="N258" s="633"/>
    </row>
    <row r="259" spans="1:14" s="626" customFormat="1" ht="15.75" hidden="1" outlineLevel="1">
      <c r="A259" s="686"/>
      <c r="B259" s="520" t="str">
        <f>стройм!B62</f>
        <v>Крышка унитаза бел.</v>
      </c>
      <c r="C259" s="686"/>
      <c r="D259" s="687">
        <f>стройм!H62</f>
        <v>15</v>
      </c>
      <c r="E259" s="686" t="str">
        <f>стройм!C62</f>
        <v>шт.</v>
      </c>
      <c r="F259" s="687">
        <f>стройм!D62</f>
        <v>1100</v>
      </c>
      <c r="G259" s="687">
        <f t="shared" si="4"/>
        <v>16500</v>
      </c>
      <c r="H259" s="686"/>
      <c r="I259" s="686"/>
      <c r="J259" s="686"/>
      <c r="K259" s="686"/>
      <c r="N259" s="633"/>
    </row>
    <row r="260" spans="1:14" s="626" customFormat="1" ht="15.75" hidden="1" outlineLevel="1">
      <c r="A260" s="686"/>
      <c r="B260" s="520" t="str">
        <f>стройм!B63</f>
        <v>Лейка для биде</v>
      </c>
      <c r="C260" s="686"/>
      <c r="D260" s="687">
        <f>стройм!H63</f>
        <v>20</v>
      </c>
      <c r="E260" s="686" t="str">
        <f>стройм!C63</f>
        <v>шт.</v>
      </c>
      <c r="F260" s="687">
        <f>стройм!D63</f>
        <v>450</v>
      </c>
      <c r="G260" s="687">
        <f t="shared" si="4"/>
        <v>9000</v>
      </c>
      <c r="H260" s="686"/>
      <c r="I260" s="686"/>
      <c r="J260" s="686"/>
      <c r="K260" s="686"/>
      <c r="N260" s="633"/>
    </row>
    <row r="261" spans="1:14" s="626" customFormat="1" ht="15.75" hidden="1" outlineLevel="1">
      <c r="A261" s="686"/>
      <c r="B261" s="520" t="str">
        <f>стройм!B64</f>
        <v>Лейка душевая</v>
      </c>
      <c r="C261" s="686"/>
      <c r="D261" s="687">
        <f>стройм!H64</f>
        <v>100</v>
      </c>
      <c r="E261" s="686" t="str">
        <f>стройм!C64</f>
        <v>шт.</v>
      </c>
      <c r="F261" s="687">
        <f>стройм!D64</f>
        <v>80</v>
      </c>
      <c r="G261" s="687">
        <f t="shared" si="4"/>
        <v>8000</v>
      </c>
      <c r="H261" s="686"/>
      <c r="I261" s="686"/>
      <c r="J261" s="686"/>
      <c r="K261" s="686"/>
      <c r="N261" s="633"/>
    </row>
    <row r="262" spans="1:14" s="626" customFormat="1" ht="15.75" hidden="1" outlineLevel="1">
      <c r="A262" s="686"/>
      <c r="B262" s="520" t="str">
        <f>стройм!B65</f>
        <v xml:space="preserve">Лента ФУМ </v>
      </c>
      <c r="C262" s="686"/>
      <c r="D262" s="687">
        <f>стройм!H65</f>
        <v>10</v>
      </c>
      <c r="E262" s="686" t="str">
        <f>стройм!C65</f>
        <v>шт.</v>
      </c>
      <c r="F262" s="687">
        <f>стройм!D65</f>
        <v>150</v>
      </c>
      <c r="G262" s="687">
        <f t="shared" si="4"/>
        <v>1500</v>
      </c>
      <c r="H262" s="686"/>
      <c r="I262" s="686"/>
      <c r="J262" s="686"/>
      <c r="K262" s="686"/>
      <c r="N262" s="633"/>
    </row>
    <row r="263" spans="1:14" s="626" customFormat="1" ht="15.75" hidden="1" outlineLevel="1">
      <c r="A263" s="686"/>
      <c r="B263" s="520" t="str">
        <f>стройм!B66</f>
        <v xml:space="preserve">Мозаика для бассейна </v>
      </c>
      <c r="C263" s="686"/>
      <c r="D263" s="687">
        <f>стройм!H66</f>
        <v>20</v>
      </c>
      <c r="E263" s="686" t="str">
        <f>стройм!C66</f>
        <v>м²</v>
      </c>
      <c r="F263" s="687">
        <f>стройм!D66</f>
        <v>1800</v>
      </c>
      <c r="G263" s="687">
        <f t="shared" si="4"/>
        <v>36000</v>
      </c>
      <c r="H263" s="686"/>
      <c r="I263" s="686"/>
      <c r="J263" s="686"/>
      <c r="K263" s="686"/>
      <c r="N263" s="633"/>
    </row>
    <row r="264" spans="1:14" s="626" customFormat="1" ht="15.75" hidden="1" outlineLevel="1">
      <c r="A264" s="686"/>
      <c r="B264" s="520" t="str">
        <f>стройм!B67</f>
        <v>Огнетушитель ОП-4</v>
      </c>
      <c r="C264" s="686"/>
      <c r="D264" s="687">
        <f>стройм!H67</f>
        <v>20</v>
      </c>
      <c r="E264" s="686" t="str">
        <f>стройм!C67</f>
        <v>шт.</v>
      </c>
      <c r="F264" s="687">
        <f>стройм!D67</f>
        <v>850</v>
      </c>
      <c r="G264" s="687">
        <f t="shared" si="4"/>
        <v>17000</v>
      </c>
      <c r="H264" s="686"/>
      <c r="I264" s="686"/>
      <c r="J264" s="686"/>
      <c r="K264" s="686"/>
      <c r="N264" s="633"/>
    </row>
    <row r="265" spans="1:14" s="626" customFormat="1" ht="15.75" hidden="1" outlineLevel="1">
      <c r="A265" s="686"/>
      <c r="B265" s="520" t="str">
        <f>стройм!B68</f>
        <v>Огнетушитель ОУ-3</v>
      </c>
      <c r="C265" s="686"/>
      <c r="D265" s="687">
        <f>стройм!H68</f>
        <v>10</v>
      </c>
      <c r="E265" s="686" t="str">
        <f>стройм!C68</f>
        <v>шт.</v>
      </c>
      <c r="F265" s="687">
        <f>стройм!D68</f>
        <v>750</v>
      </c>
      <c r="G265" s="687">
        <f t="shared" si="4"/>
        <v>7500</v>
      </c>
      <c r="H265" s="686"/>
      <c r="I265" s="686"/>
      <c r="J265" s="686"/>
      <c r="K265" s="686"/>
      <c r="N265" s="633"/>
    </row>
    <row r="266" spans="1:14" s="626" customFormat="1" ht="15.75" hidden="1" outlineLevel="1">
      <c r="A266" s="686"/>
      <c r="B266" s="520" t="str">
        <f>стройм!B69</f>
        <v>Пена монтажная всесезонная 1000 мл.</v>
      </c>
      <c r="C266" s="686"/>
      <c r="D266" s="687">
        <f>стройм!H69</f>
        <v>30</v>
      </c>
      <c r="E266" s="686" t="str">
        <f>стройм!C69</f>
        <v>шт.</v>
      </c>
      <c r="F266" s="687">
        <f>стройм!D69</f>
        <v>950</v>
      </c>
      <c r="G266" s="687">
        <f t="shared" si="4"/>
        <v>28500</v>
      </c>
      <c r="H266" s="686"/>
      <c r="I266" s="686"/>
      <c r="J266" s="686"/>
      <c r="K266" s="686"/>
      <c r="N266" s="633"/>
    </row>
    <row r="267" spans="1:14" s="626" customFormat="1" ht="15.75" hidden="1" outlineLevel="1">
      <c r="A267" s="686"/>
      <c r="B267" s="520" t="str">
        <f>стройм!B70</f>
        <v>Плита потолочная (60х60 см)</v>
      </c>
      <c r="C267" s="686"/>
      <c r="D267" s="687">
        <f>стройм!H70</f>
        <v>300</v>
      </c>
      <c r="E267" s="686" t="str">
        <f>стройм!C70</f>
        <v>шт.</v>
      </c>
      <c r="F267" s="687">
        <f>стройм!D70</f>
        <v>180</v>
      </c>
      <c r="G267" s="687">
        <f t="shared" si="4"/>
        <v>54000</v>
      </c>
      <c r="H267" s="686"/>
      <c r="I267" s="686"/>
      <c r="J267" s="686"/>
      <c r="K267" s="686"/>
      <c r="N267" s="633"/>
    </row>
    <row r="268" spans="1:14" s="626" customFormat="1" ht="15.75" hidden="1" outlineLevel="1">
      <c r="A268" s="686"/>
      <c r="B268" s="520" t="str">
        <f>стройм!B71</f>
        <v>Растворитель 0,5 л стекло</v>
      </c>
      <c r="C268" s="686"/>
      <c r="D268" s="687">
        <f>стройм!H71</f>
        <v>20</v>
      </c>
      <c r="E268" s="686" t="str">
        <f>стройм!C71</f>
        <v>шт.</v>
      </c>
      <c r="F268" s="687">
        <f>стройм!D71</f>
        <v>120</v>
      </c>
      <c r="G268" s="687">
        <f t="shared" si="4"/>
        <v>2400</v>
      </c>
      <c r="H268" s="686"/>
      <c r="I268" s="686"/>
      <c r="J268" s="686"/>
      <c r="K268" s="686"/>
      <c r="N268" s="633"/>
    </row>
    <row r="269" spans="1:14" s="626" customFormat="1" ht="15.75" hidden="1" outlineLevel="1">
      <c r="A269" s="686"/>
      <c r="B269" s="520" t="str">
        <f>стройм!B72</f>
        <v xml:space="preserve">Резина листовая </v>
      </c>
      <c r="C269" s="686"/>
      <c r="D269" s="687">
        <f>стройм!H72</f>
        <v>10</v>
      </c>
      <c r="E269" s="686" t="str">
        <f>стройм!C72</f>
        <v>кг</v>
      </c>
      <c r="F269" s="687">
        <f>стройм!D72</f>
        <v>150</v>
      </c>
      <c r="G269" s="687">
        <f t="shared" si="4"/>
        <v>1500</v>
      </c>
      <c r="H269" s="686"/>
      <c r="I269" s="686"/>
      <c r="J269" s="686"/>
      <c r="K269" s="686"/>
      <c r="N269" s="633"/>
    </row>
    <row r="270" spans="1:14" s="626" customFormat="1" ht="15.75" hidden="1" outlineLevel="1">
      <c r="A270" s="686"/>
      <c r="B270" s="520" t="str">
        <f>стройм!B73</f>
        <v>Сифон ванный</v>
      </c>
      <c r="C270" s="686"/>
      <c r="D270" s="687">
        <f>стройм!H73</f>
        <v>20</v>
      </c>
      <c r="E270" s="686" t="str">
        <f>стройм!C73</f>
        <v>шт.</v>
      </c>
      <c r="F270" s="687">
        <f>стройм!D73</f>
        <v>380</v>
      </c>
      <c r="G270" s="687">
        <f t="shared" si="4"/>
        <v>7600</v>
      </c>
      <c r="H270" s="686"/>
      <c r="I270" s="686"/>
      <c r="J270" s="686"/>
      <c r="K270" s="686"/>
      <c r="N270" s="633"/>
    </row>
    <row r="271" spans="1:14" s="626" customFormat="1" ht="15.75" hidden="1" outlineLevel="1">
      <c r="A271" s="686"/>
      <c r="B271" s="520" t="str">
        <f>стройм!B74</f>
        <v>Смазка вд 200</v>
      </c>
      <c r="C271" s="686"/>
      <c r="D271" s="687">
        <f>стройм!H74</f>
        <v>20</v>
      </c>
      <c r="E271" s="686" t="str">
        <f>стройм!C74</f>
        <v>шт.</v>
      </c>
      <c r="F271" s="687">
        <f>стройм!D74</f>
        <v>160</v>
      </c>
      <c r="G271" s="687">
        <f t="shared" si="4"/>
        <v>3200</v>
      </c>
      <c r="H271" s="686"/>
      <c r="I271" s="686"/>
      <c r="J271" s="686"/>
      <c r="K271" s="686"/>
      <c r="N271" s="633"/>
    </row>
    <row r="272" spans="1:14" s="626" customFormat="1" ht="15.75" hidden="1" outlineLevel="1">
      <c r="A272" s="686"/>
      <c r="B272" s="520" t="str">
        <f>стройм!B75</f>
        <v>Смазка силиконовая 140 мл.</v>
      </c>
      <c r="C272" s="686"/>
      <c r="D272" s="687">
        <f>стройм!H75</f>
        <v>20</v>
      </c>
      <c r="E272" s="686" t="str">
        <f>стройм!C75</f>
        <v>шт.</v>
      </c>
      <c r="F272" s="687">
        <f>стройм!D75</f>
        <v>110</v>
      </c>
      <c r="G272" s="687">
        <f t="shared" si="4"/>
        <v>2200</v>
      </c>
      <c r="H272" s="686"/>
      <c r="I272" s="686"/>
      <c r="J272" s="686"/>
      <c r="K272" s="686"/>
      <c r="N272" s="633"/>
    </row>
    <row r="273" spans="1:14" s="626" customFormat="1" ht="15.75" hidden="1" outlineLevel="1">
      <c r="A273" s="686"/>
      <c r="B273" s="520" t="str">
        <f>стройм!B76</f>
        <v>Смеситель для гигиенического душа</v>
      </c>
      <c r="C273" s="686"/>
      <c r="D273" s="687">
        <f>стройм!H76</f>
        <v>50</v>
      </c>
      <c r="E273" s="686" t="str">
        <f>стройм!C76</f>
        <v>шт.</v>
      </c>
      <c r="F273" s="687">
        <f>стройм!D76</f>
        <v>2500</v>
      </c>
      <c r="G273" s="687">
        <f t="shared" si="4"/>
        <v>125000</v>
      </c>
      <c r="H273" s="686"/>
      <c r="I273" s="686"/>
      <c r="J273" s="686"/>
      <c r="K273" s="686"/>
      <c r="N273" s="633"/>
    </row>
    <row r="274" spans="1:14" s="626" customFormat="1" ht="15.75" hidden="1" outlineLevel="1">
      <c r="A274" s="686"/>
      <c r="B274" s="520" t="str">
        <f>стройм!B77</f>
        <v>Смеситель душевой</v>
      </c>
      <c r="C274" s="686"/>
      <c r="D274" s="687">
        <f>стройм!H77</f>
        <v>50</v>
      </c>
      <c r="E274" s="686" t="str">
        <f>стройм!C77</f>
        <v>шт.</v>
      </c>
      <c r="F274" s="687">
        <f>стройм!D77</f>
        <v>4000</v>
      </c>
      <c r="G274" s="687">
        <f t="shared" si="4"/>
        <v>200000</v>
      </c>
      <c r="H274" s="686"/>
      <c r="I274" s="686"/>
      <c r="J274" s="686"/>
      <c r="K274" s="686"/>
      <c r="N274" s="633"/>
    </row>
    <row r="275" spans="1:14" s="626" customFormat="1" ht="15.75" hidden="1" outlineLevel="1">
      <c r="A275" s="686"/>
      <c r="B275" s="520" t="str">
        <f>стройм!B78</f>
        <v>Смеситель на раковину</v>
      </c>
      <c r="C275" s="686"/>
      <c r="D275" s="687">
        <f>стройм!H78</f>
        <v>50</v>
      </c>
      <c r="E275" s="686" t="str">
        <f>стройм!C78</f>
        <v>шт</v>
      </c>
      <c r="F275" s="687">
        <f>стройм!D78</f>
        <v>4500</v>
      </c>
      <c r="G275" s="687">
        <f t="shared" si="4"/>
        <v>225000</v>
      </c>
      <c r="H275" s="686"/>
      <c r="I275" s="686"/>
      <c r="J275" s="686"/>
      <c r="K275" s="686"/>
      <c r="N275" s="633"/>
    </row>
    <row r="276" spans="1:14" s="626" customFormat="1" ht="15.75" hidden="1" outlineLevel="1">
      <c r="A276" s="686"/>
      <c r="B276" s="520" t="str">
        <f>стройм!B79</f>
        <v>Смеситель на ванну</v>
      </c>
      <c r="C276" s="686"/>
      <c r="D276" s="687">
        <f>стройм!H79</f>
        <v>40</v>
      </c>
      <c r="E276" s="686" t="str">
        <f>стройм!C79</f>
        <v>шт.</v>
      </c>
      <c r="F276" s="687">
        <f>стройм!D79</f>
        <v>4500</v>
      </c>
      <c r="G276" s="687">
        <f t="shared" si="4"/>
        <v>180000</v>
      </c>
      <c r="H276" s="686"/>
      <c r="I276" s="686"/>
      <c r="J276" s="686"/>
      <c r="K276" s="686"/>
      <c r="N276" s="633"/>
    </row>
    <row r="277" spans="1:14" s="626" customFormat="1" ht="15.75" hidden="1" outlineLevel="1">
      <c r="A277" s="686"/>
      <c r="B277" s="520" t="str">
        <f>стройм!B80</f>
        <v>Стремянка восьмиступенчатая</v>
      </c>
      <c r="C277" s="686"/>
      <c r="D277" s="687">
        <f>стройм!H80</f>
        <v>1</v>
      </c>
      <c r="E277" s="686" t="str">
        <f>стройм!C80</f>
        <v>шт.</v>
      </c>
      <c r="F277" s="687">
        <f>стройм!D80</f>
        <v>6500</v>
      </c>
      <c r="G277" s="687">
        <f t="shared" si="4"/>
        <v>6500</v>
      </c>
      <c r="H277" s="686"/>
      <c r="I277" s="686"/>
      <c r="J277" s="686"/>
      <c r="K277" s="686"/>
      <c r="N277" s="633"/>
    </row>
    <row r="278" spans="1:14" s="626" customFormat="1" ht="15.75" hidden="1" outlineLevel="1">
      <c r="A278" s="686"/>
      <c r="B278" s="520" t="str">
        <f>стройм!B81</f>
        <v>Струбцина FIT g-50мм (59202)</v>
      </c>
      <c r="C278" s="686"/>
      <c r="D278" s="687">
        <f>стройм!H81</f>
        <v>5</v>
      </c>
      <c r="E278" s="686" t="str">
        <f>стройм!C81</f>
        <v>шт</v>
      </c>
      <c r="F278" s="687">
        <f>стройм!D81</f>
        <v>850</v>
      </c>
      <c r="G278" s="687">
        <f t="shared" si="4"/>
        <v>4250</v>
      </c>
      <c r="H278" s="686"/>
      <c r="I278" s="686"/>
      <c r="J278" s="686"/>
      <c r="K278" s="686"/>
      <c r="N278" s="633"/>
    </row>
    <row r="279" spans="1:14" s="626" customFormat="1" ht="15.75" hidden="1" outlineLevel="1">
      <c r="A279" s="686"/>
      <c r="B279" s="520" t="str">
        <f>стройм!B82</f>
        <v>Клей эпоксидный 225 г</v>
      </c>
      <c r="C279" s="686"/>
      <c r="D279" s="687">
        <f>стройм!H82</f>
        <v>10</v>
      </c>
      <c r="E279" s="686" t="str">
        <f>стройм!C82</f>
        <v>шт</v>
      </c>
      <c r="F279" s="687">
        <f>стройм!D82</f>
        <v>450</v>
      </c>
      <c r="G279" s="687">
        <f t="shared" si="4"/>
        <v>4500</v>
      </c>
      <c r="H279" s="686"/>
      <c r="I279" s="686"/>
      <c r="J279" s="686"/>
      <c r="K279" s="686"/>
      <c r="N279" s="633"/>
    </row>
    <row r="280" spans="1:14" s="626" customFormat="1" ht="15.75" hidden="1" outlineLevel="1">
      <c r="A280" s="686"/>
      <c r="B280" s="520" t="str">
        <f>стройм!B83</f>
        <v>Холодная сварка 150 г</v>
      </c>
      <c r="C280" s="686"/>
      <c r="D280" s="687">
        <f>стройм!H83</f>
        <v>10</v>
      </c>
      <c r="E280" s="686" t="str">
        <f>стройм!C83</f>
        <v>шт</v>
      </c>
      <c r="F280" s="687">
        <f>стройм!D83</f>
        <v>350</v>
      </c>
      <c r="G280" s="687">
        <f t="shared" si="4"/>
        <v>3500</v>
      </c>
      <c r="H280" s="686"/>
      <c r="I280" s="686"/>
      <c r="J280" s="686"/>
      <c r="K280" s="686"/>
      <c r="N280" s="633"/>
    </row>
    <row r="281" spans="1:14" s="626" customFormat="1" ht="31.5" hidden="1" outlineLevel="1">
      <c r="A281" s="686"/>
      <c r="B281" s="520" t="str">
        <f>стройм!B84</f>
        <v>Тестер для ручного определения концентрации хлора и pH воды бассейна</v>
      </c>
      <c r="C281" s="686"/>
      <c r="D281" s="687">
        <f>стройм!H84</f>
        <v>2</v>
      </c>
      <c r="E281" s="686" t="str">
        <f>стройм!C84</f>
        <v>шт.</v>
      </c>
      <c r="F281" s="687">
        <f>стройм!D84</f>
        <v>1600</v>
      </c>
      <c r="G281" s="687">
        <f t="shared" si="4"/>
        <v>3200</v>
      </c>
      <c r="H281" s="686"/>
      <c r="I281" s="686"/>
      <c r="J281" s="686"/>
      <c r="K281" s="686"/>
      <c r="N281" s="633"/>
    </row>
    <row r="282" spans="1:14" s="626" customFormat="1" ht="15.75" hidden="1" outlineLevel="1">
      <c r="A282" s="686"/>
      <c r="B282" s="520" t="str">
        <f>стройм!B85</f>
        <v>Труба канализ. Д.50</v>
      </c>
      <c r="C282" s="686"/>
      <c r="D282" s="687">
        <f>стройм!H85</f>
        <v>100</v>
      </c>
      <c r="E282" s="686" t="str">
        <f>стройм!C85</f>
        <v>м</v>
      </c>
      <c r="F282" s="687">
        <f>стройм!D85</f>
        <v>120</v>
      </c>
      <c r="G282" s="687">
        <f t="shared" si="4"/>
        <v>12000</v>
      </c>
      <c r="H282" s="686"/>
      <c r="I282" s="686"/>
      <c r="J282" s="686"/>
      <c r="K282" s="686"/>
      <c r="N282" s="633"/>
    </row>
    <row r="283" spans="1:14" s="626" customFormat="1" ht="15.75" hidden="1" outlineLevel="1">
      <c r="A283" s="686"/>
      <c r="B283" s="520" t="str">
        <f>стройм!B86</f>
        <v>Труба п/п 20 для горячего водоснабжения</v>
      </c>
      <c r="C283" s="686"/>
      <c r="D283" s="687">
        <f>стройм!H86</f>
        <v>300</v>
      </c>
      <c r="E283" s="686" t="str">
        <f>стройм!C86</f>
        <v>шт</v>
      </c>
      <c r="F283" s="687">
        <f>стройм!D86</f>
        <v>80</v>
      </c>
      <c r="G283" s="687">
        <f t="shared" si="4"/>
        <v>24000</v>
      </c>
      <c r="H283" s="686"/>
      <c r="I283" s="686"/>
      <c r="J283" s="686"/>
      <c r="K283" s="686"/>
      <c r="N283" s="633"/>
    </row>
    <row r="284" spans="1:14" s="626" customFormat="1" ht="15.75" hidden="1" outlineLevel="1">
      <c r="A284" s="686"/>
      <c r="B284" s="520" t="str">
        <f>стройм!B87</f>
        <v>Труба п/п 20 для холодного водоснабжения</v>
      </c>
      <c r="C284" s="686"/>
      <c r="D284" s="687">
        <f>стройм!H87</f>
        <v>300</v>
      </c>
      <c r="E284" s="686" t="str">
        <f>стройм!C87</f>
        <v>шт.</v>
      </c>
      <c r="F284" s="687">
        <f>стройм!D87</f>
        <v>70</v>
      </c>
      <c r="G284" s="687">
        <f t="shared" si="4"/>
        <v>21000</v>
      </c>
      <c r="H284" s="686"/>
      <c r="I284" s="686"/>
      <c r="J284" s="686"/>
      <c r="K284" s="686"/>
      <c r="N284" s="633"/>
    </row>
    <row r="285" spans="1:14" s="626" customFormat="1" ht="15.75" hidden="1" outlineLevel="1">
      <c r="A285" s="686"/>
      <c r="B285" s="520" t="str">
        <f>стройм!B88</f>
        <v xml:space="preserve">Труба п/п 25 для горячего водоснабжения </v>
      </c>
      <c r="C285" s="686"/>
      <c r="D285" s="687">
        <f>стройм!H88</f>
        <v>300</v>
      </c>
      <c r="E285" s="686" t="str">
        <f>стройм!C88</f>
        <v>шт.</v>
      </c>
      <c r="F285" s="687">
        <f>стройм!D88</f>
        <v>120</v>
      </c>
      <c r="G285" s="687">
        <f t="shared" si="4"/>
        <v>36000</v>
      </c>
      <c r="H285" s="686"/>
      <c r="I285" s="686"/>
      <c r="J285" s="686"/>
      <c r="K285" s="686"/>
      <c r="N285" s="633"/>
    </row>
    <row r="286" spans="1:14" s="626" customFormat="1" ht="15.75" hidden="1" outlineLevel="1">
      <c r="A286" s="627"/>
      <c r="B286" s="520" t="str">
        <f>стройм!B89</f>
        <v>Труба п/п 25 для холодного водоснабжения</v>
      </c>
      <c r="C286" s="627"/>
      <c r="D286" s="687">
        <f>стройм!H89</f>
        <v>300</v>
      </c>
      <c r="E286" s="686" t="str">
        <f>стройм!C89</f>
        <v>шт.</v>
      </c>
      <c r="F286" s="687">
        <f>стройм!D89</f>
        <v>100</v>
      </c>
      <c r="G286" s="687">
        <f t="shared" si="4"/>
        <v>30000</v>
      </c>
      <c r="H286" s="627"/>
      <c r="I286" s="627"/>
      <c r="J286" s="627"/>
      <c r="K286" s="627"/>
      <c r="N286" s="633"/>
    </row>
    <row r="287" spans="1:14" s="626" customFormat="1" ht="15.75" hidden="1" outlineLevel="1">
      <c r="A287" s="627"/>
      <c r="B287" s="520" t="str">
        <f>стройм!B90</f>
        <v xml:space="preserve">Труба п/п 32 для горячего водоснабжения </v>
      </c>
      <c r="C287" s="627"/>
      <c r="D287" s="687">
        <f>стройм!H90</f>
        <v>200</v>
      </c>
      <c r="E287" s="686" t="str">
        <f>стройм!C90</f>
        <v>шт.</v>
      </c>
      <c r="F287" s="687">
        <f>стройм!D90</f>
        <v>150</v>
      </c>
      <c r="G287" s="687">
        <f t="shared" si="4"/>
        <v>30000</v>
      </c>
      <c r="H287" s="627"/>
      <c r="I287" s="627"/>
      <c r="J287" s="627"/>
      <c r="K287" s="627"/>
      <c r="N287" s="633"/>
    </row>
    <row r="288" spans="1:14" s="626" customFormat="1" ht="15.75" hidden="1" outlineLevel="1">
      <c r="A288" s="627"/>
      <c r="B288" s="520" t="str">
        <f>стройм!B91</f>
        <v>Труба п/п 32 для холодного водоснабжения</v>
      </c>
      <c r="C288" s="627"/>
      <c r="D288" s="687">
        <f>стройм!H91</f>
        <v>200</v>
      </c>
      <c r="E288" s="686" t="str">
        <f>стройм!C91</f>
        <v>шт.</v>
      </c>
      <c r="F288" s="687">
        <f>стройм!D91</f>
        <v>140</v>
      </c>
      <c r="G288" s="687">
        <f t="shared" si="4"/>
        <v>28000</v>
      </c>
      <c r="H288" s="627"/>
      <c r="I288" s="627"/>
      <c r="J288" s="627"/>
      <c r="K288" s="627"/>
      <c r="N288" s="633"/>
    </row>
    <row r="289" spans="1:14" s="626" customFormat="1" ht="15.75" hidden="1" outlineLevel="1">
      <c r="A289" s="627"/>
      <c r="B289" s="520" t="str">
        <f>стройм!B92</f>
        <v xml:space="preserve">Трубка перистальтическая SANTOPRENE </v>
      </c>
      <c r="C289" s="627"/>
      <c r="D289" s="687">
        <f>стройм!H92</f>
        <v>20</v>
      </c>
      <c r="E289" s="686" t="str">
        <f>стройм!C92</f>
        <v>шт.</v>
      </c>
      <c r="F289" s="687">
        <f>стройм!D92</f>
        <v>1900</v>
      </c>
      <c r="G289" s="687">
        <f t="shared" si="4"/>
        <v>38000</v>
      </c>
      <c r="H289" s="627"/>
      <c r="I289" s="627"/>
      <c r="J289" s="627"/>
      <c r="K289" s="627"/>
      <c r="N289" s="633"/>
    </row>
    <row r="290" spans="1:14" s="626" customFormat="1" ht="15.75" hidden="1" outlineLevel="1">
      <c r="A290" s="627"/>
      <c r="B290" s="520" t="str">
        <f>стройм!B93</f>
        <v>Уайт-спирит 0,5л</v>
      </c>
      <c r="C290" s="627"/>
      <c r="D290" s="687">
        <f>стройм!H93</f>
        <v>20</v>
      </c>
      <c r="E290" s="686" t="str">
        <f>стройм!C93</f>
        <v>шт.</v>
      </c>
      <c r="F290" s="687">
        <f>стройм!D93</f>
        <v>120</v>
      </c>
      <c r="G290" s="687">
        <f t="shared" si="4"/>
        <v>2400</v>
      </c>
      <c r="H290" s="627"/>
      <c r="I290" s="627"/>
      <c r="J290" s="627"/>
      <c r="K290" s="627"/>
      <c r="N290" s="633"/>
    </row>
    <row r="291" spans="1:14" s="626" customFormat="1" ht="15.75" hidden="1" outlineLevel="1">
      <c r="A291" s="627"/>
      <c r="B291" s="520" t="str">
        <f>стройм!B94</f>
        <v>Уайт-спирит 0,9л</v>
      </c>
      <c r="C291" s="627"/>
      <c r="D291" s="687">
        <f>стройм!H94</f>
        <v>20</v>
      </c>
      <c r="E291" s="686" t="str">
        <f>стройм!C94</f>
        <v>шт.</v>
      </c>
      <c r="F291" s="687">
        <f>стройм!D94</f>
        <v>150</v>
      </c>
      <c r="G291" s="687">
        <f t="shared" si="4"/>
        <v>3000</v>
      </c>
      <c r="H291" s="627"/>
      <c r="I291" s="627"/>
      <c r="J291" s="627"/>
      <c r="K291" s="627"/>
      <c r="N291" s="633"/>
    </row>
    <row r="292" spans="1:14" s="626" customFormat="1" ht="15.75" hidden="1" outlineLevel="1">
      <c r="A292" s="627"/>
      <c r="B292" s="520" t="str">
        <f>стройм!B95</f>
        <v>Углекислота 25 кг</v>
      </c>
      <c r="C292" s="627"/>
      <c r="D292" s="687">
        <f>стройм!H95</f>
        <v>5</v>
      </c>
      <c r="E292" s="686" t="str">
        <f>стройм!C95</f>
        <v>шт.</v>
      </c>
      <c r="F292" s="687">
        <f>стройм!D95</f>
        <v>2000</v>
      </c>
      <c r="G292" s="687">
        <f t="shared" si="4"/>
        <v>10000</v>
      </c>
      <c r="H292" s="627"/>
      <c r="I292" s="627"/>
      <c r="J292" s="627"/>
      <c r="K292" s="627"/>
      <c r="N292" s="633"/>
    </row>
    <row r="293" spans="1:14" s="626" customFormat="1" ht="15.75" hidden="1" outlineLevel="1">
      <c r="A293" s="627"/>
      <c r="B293" s="520" t="str">
        <f>стройм!B96</f>
        <v>Унитаз</v>
      </c>
      <c r="C293" s="627"/>
      <c r="D293" s="687">
        <f>стройм!H96</f>
        <v>5</v>
      </c>
      <c r="E293" s="686" t="str">
        <f>стройм!C96</f>
        <v>шт.</v>
      </c>
      <c r="F293" s="687">
        <f>стройм!D96</f>
        <v>3900</v>
      </c>
      <c r="G293" s="687">
        <f t="shared" si="4"/>
        <v>19500</v>
      </c>
      <c r="H293" s="627"/>
      <c r="I293" s="627"/>
      <c r="J293" s="627"/>
      <c r="K293" s="627"/>
      <c r="N293" s="633"/>
    </row>
    <row r="294" spans="1:14" s="626" customFormat="1" ht="15.75" hidden="1" outlineLevel="1">
      <c r="A294" s="627"/>
      <c r="B294" s="520" t="str">
        <f>стройм!B97</f>
        <v>УШМ (болгарка)</v>
      </c>
      <c r="C294" s="627"/>
      <c r="D294" s="687">
        <f>стройм!H97</f>
        <v>2</v>
      </c>
      <c r="E294" s="686" t="str">
        <f>стройм!C97</f>
        <v>шт.</v>
      </c>
      <c r="F294" s="687">
        <f>стройм!D97</f>
        <v>6000</v>
      </c>
      <c r="G294" s="687">
        <f t="shared" ref="G294:G357" si="5">F294*D294</f>
        <v>12000</v>
      </c>
      <c r="H294" s="627"/>
      <c r="I294" s="627"/>
      <c r="J294" s="627"/>
      <c r="K294" s="627"/>
      <c r="N294" s="633"/>
    </row>
    <row r="295" spans="1:14" s="626" customFormat="1" ht="15.75" hidden="1" outlineLevel="1">
      <c r="A295" s="627"/>
      <c r="B295" s="520" t="str">
        <f>стройм!B98</f>
        <v>Цемент 25 кг</v>
      </c>
      <c r="C295" s="627"/>
      <c r="D295" s="687">
        <f>стройм!H98</f>
        <v>50</v>
      </c>
      <c r="E295" s="686" t="str">
        <f>стройм!C98</f>
        <v>п/м</v>
      </c>
      <c r="F295" s="687">
        <f>стройм!D98</f>
        <v>200</v>
      </c>
      <c r="G295" s="687">
        <f t="shared" si="5"/>
        <v>10000</v>
      </c>
      <c r="H295" s="627"/>
      <c r="I295" s="627"/>
      <c r="J295" s="627"/>
      <c r="K295" s="627"/>
      <c r="N295" s="633"/>
    </row>
    <row r="296" spans="1:14" s="626" customFormat="1" ht="15.75" hidden="1" outlineLevel="1">
      <c r="A296" s="627"/>
      <c r="B296" s="520" t="str">
        <f>стройм!B99</f>
        <v>Шланг вод. 40 см</v>
      </c>
      <c r="C296" s="627"/>
      <c r="D296" s="687">
        <f>стройм!H99</f>
        <v>40</v>
      </c>
      <c r="E296" s="686" t="str">
        <f>стройм!C99</f>
        <v>шт</v>
      </c>
      <c r="F296" s="687">
        <f>стройм!D99</f>
        <v>250</v>
      </c>
      <c r="G296" s="687">
        <f t="shared" si="5"/>
        <v>10000</v>
      </c>
      <c r="H296" s="627"/>
      <c r="I296" s="627"/>
      <c r="J296" s="627"/>
      <c r="K296" s="627"/>
      <c r="N296" s="633"/>
    </row>
    <row r="297" spans="1:14" s="626" customFormat="1" ht="15.75" hidden="1" outlineLevel="1">
      <c r="A297" s="627"/>
      <c r="B297" s="520" t="str">
        <f>стройм!B100</f>
        <v>Шланг вод. 50 см</v>
      </c>
      <c r="C297" s="627"/>
      <c r="D297" s="687">
        <f>стройм!H100</f>
        <v>40</v>
      </c>
      <c r="E297" s="686" t="str">
        <f>стройм!C100</f>
        <v>шт.</v>
      </c>
      <c r="F297" s="687">
        <f>стройм!D100</f>
        <v>280</v>
      </c>
      <c r="G297" s="687">
        <f t="shared" si="5"/>
        <v>11200</v>
      </c>
      <c r="H297" s="627"/>
      <c r="I297" s="627"/>
      <c r="J297" s="627"/>
      <c r="K297" s="627"/>
      <c r="N297" s="633"/>
    </row>
    <row r="298" spans="1:14" s="626" customFormat="1" ht="15.75" hidden="1" outlineLevel="1">
      <c r="A298" s="627"/>
      <c r="B298" s="520" t="str">
        <f>стройм!B101</f>
        <v>Шланг вод. 60 см</v>
      </c>
      <c r="C298" s="627"/>
      <c r="D298" s="687">
        <f>стройм!H101</f>
        <v>40</v>
      </c>
      <c r="E298" s="686" t="str">
        <f>стройм!C101</f>
        <v>шт.</v>
      </c>
      <c r="F298" s="687">
        <f>стройм!D101</f>
        <v>300</v>
      </c>
      <c r="G298" s="687">
        <f t="shared" si="5"/>
        <v>12000</v>
      </c>
      <c r="H298" s="627"/>
      <c r="I298" s="627"/>
      <c r="J298" s="627"/>
      <c r="K298" s="627"/>
      <c r="N298" s="633"/>
    </row>
    <row r="299" spans="1:14" s="626" customFormat="1" ht="15.75" hidden="1" outlineLevel="1">
      <c r="A299" s="627"/>
      <c r="B299" s="520" t="str">
        <f>стройм!B102</f>
        <v>Шланг вод.80 см</v>
      </c>
      <c r="C299" s="627"/>
      <c r="D299" s="687">
        <f>стройм!H102</f>
        <v>40</v>
      </c>
      <c r="E299" s="686" t="str">
        <f>стройм!C102</f>
        <v>шт.</v>
      </c>
      <c r="F299" s="687">
        <f>стройм!D102</f>
        <v>450</v>
      </c>
      <c r="G299" s="687">
        <f t="shared" si="5"/>
        <v>18000</v>
      </c>
      <c r="H299" s="627"/>
      <c r="I299" s="627"/>
      <c r="J299" s="627"/>
      <c r="K299" s="627"/>
      <c r="N299" s="633"/>
    </row>
    <row r="300" spans="1:14" s="626" customFormat="1" ht="15.75" hidden="1" outlineLevel="1">
      <c r="A300" s="627"/>
      <c r="B300" s="520" t="str">
        <f>стройм!B103</f>
        <v xml:space="preserve">Шланг для душа </v>
      </c>
      <c r="C300" s="627"/>
      <c r="D300" s="687">
        <f>стройм!H103</f>
        <v>40</v>
      </c>
      <c r="E300" s="686" t="str">
        <f>стройм!C103</f>
        <v>шт.</v>
      </c>
      <c r="F300" s="687">
        <f>стройм!D103</f>
        <v>750</v>
      </c>
      <c r="G300" s="687">
        <f t="shared" si="5"/>
        <v>30000</v>
      </c>
      <c r="H300" s="627"/>
      <c r="I300" s="627"/>
      <c r="J300" s="627"/>
      <c r="K300" s="627"/>
      <c r="N300" s="633"/>
    </row>
    <row r="301" spans="1:14" s="626" customFormat="1" ht="15.75" hidden="1" outlineLevel="1">
      <c r="A301" s="627"/>
      <c r="B301" s="520" t="str">
        <f>стройм!B104</f>
        <v>Шпатлевка «САТЕНТЕК» 25кг</v>
      </c>
      <c r="C301" s="627"/>
      <c r="D301" s="687">
        <f>стройм!H104</f>
        <v>20</v>
      </c>
      <c r="E301" s="686" t="str">
        <f>стройм!C104</f>
        <v>шт.</v>
      </c>
      <c r="F301" s="687">
        <f>стройм!D104</f>
        <v>550</v>
      </c>
      <c r="G301" s="687">
        <f t="shared" si="5"/>
        <v>11000</v>
      </c>
      <c r="H301" s="627"/>
      <c r="I301" s="627"/>
      <c r="J301" s="627"/>
      <c r="K301" s="627"/>
      <c r="N301" s="633"/>
    </row>
    <row r="302" spans="1:14" s="626" customFormat="1" ht="15.75" hidden="1" outlineLevel="1">
      <c r="A302" s="627"/>
      <c r="B302" s="520" t="str">
        <f>стройм!B105</f>
        <v>Электроды  d-2 мм (1 кг)</v>
      </c>
      <c r="C302" s="627"/>
      <c r="D302" s="687">
        <f>стройм!H105</f>
        <v>10</v>
      </c>
      <c r="E302" s="686" t="str">
        <f>стройм!C105</f>
        <v>шт.</v>
      </c>
      <c r="F302" s="687">
        <f>стройм!D105</f>
        <v>150</v>
      </c>
      <c r="G302" s="687">
        <f t="shared" si="5"/>
        <v>1500</v>
      </c>
      <c r="H302" s="627"/>
      <c r="I302" s="627"/>
      <c r="J302" s="627"/>
      <c r="K302" s="627"/>
      <c r="N302" s="633"/>
    </row>
    <row r="303" spans="1:14" s="626" customFormat="1" ht="15.75" hidden="1" outlineLevel="1">
      <c r="A303" s="627"/>
      <c r="B303" s="520" t="str">
        <f>стройм!B106</f>
        <v>Электроды d-3 мм (1кг)</v>
      </c>
      <c r="C303" s="627"/>
      <c r="D303" s="687">
        <f>стройм!H106</f>
        <v>8</v>
      </c>
      <c r="E303" s="686" t="str">
        <f>стройм!C106</f>
        <v>шт.</v>
      </c>
      <c r="F303" s="687">
        <f>стройм!D106</f>
        <v>180</v>
      </c>
      <c r="G303" s="687">
        <f t="shared" si="5"/>
        <v>1440</v>
      </c>
      <c r="H303" s="627"/>
      <c r="I303" s="627"/>
      <c r="J303" s="627"/>
      <c r="K303" s="627"/>
      <c r="N303" s="633"/>
    </row>
    <row r="304" spans="1:14" s="626" customFormat="1" ht="15.75" hidden="1" outlineLevel="1">
      <c r="A304" s="627"/>
      <c r="B304" s="520" t="str">
        <f>стройм!B107</f>
        <v>Эмаль белая 1,9кг</v>
      </c>
      <c r="C304" s="627"/>
      <c r="D304" s="687">
        <f>стройм!H107</f>
        <v>20</v>
      </c>
      <c r="E304" s="686" t="str">
        <f>стройм!C107</f>
        <v>шт.</v>
      </c>
      <c r="F304" s="687">
        <f>стройм!D107</f>
        <v>380</v>
      </c>
      <c r="G304" s="687">
        <f t="shared" si="5"/>
        <v>7600</v>
      </c>
      <c r="H304" s="627"/>
      <c r="I304" s="627"/>
      <c r="J304" s="627"/>
      <c r="K304" s="627"/>
      <c r="N304" s="633"/>
    </row>
    <row r="305" spans="1:14" s="626" customFormat="1" ht="15.75" hidden="1" outlineLevel="1">
      <c r="A305" s="627"/>
      <c r="B305" s="520" t="str">
        <f>стройм!B108</f>
        <v>Эмаль серая пф-115 1,9 кг</v>
      </c>
      <c r="C305" s="627"/>
      <c r="D305" s="687">
        <f>стройм!H108</f>
        <v>20</v>
      </c>
      <c r="E305" s="686" t="str">
        <f>стройм!C108</f>
        <v>шт.</v>
      </c>
      <c r="F305" s="687">
        <f>стройм!D108</f>
        <v>450</v>
      </c>
      <c r="G305" s="687">
        <f t="shared" si="5"/>
        <v>9000</v>
      </c>
      <c r="H305" s="627"/>
      <c r="I305" s="627"/>
      <c r="J305" s="627"/>
      <c r="K305" s="627"/>
      <c r="N305" s="633"/>
    </row>
    <row r="306" spans="1:14" s="626" customFormat="1" ht="15.75" hidden="1" outlineLevel="1">
      <c r="A306" s="627"/>
      <c r="B306" s="520">
        <f>стройм!B109</f>
        <v>0</v>
      </c>
      <c r="C306" s="627"/>
      <c r="D306" s="687">
        <f>стройм!H109</f>
        <v>4410</v>
      </c>
      <c r="E306" s="686">
        <f>стройм!C109</f>
        <v>0</v>
      </c>
      <c r="F306" s="687">
        <f>стройм!D109</f>
        <v>0</v>
      </c>
      <c r="G306" s="687">
        <f t="shared" si="5"/>
        <v>0</v>
      </c>
      <c r="H306" s="627"/>
      <c r="I306" s="627"/>
      <c r="J306" s="627"/>
      <c r="K306" s="627"/>
      <c r="N306" s="633"/>
    </row>
    <row r="307" spans="1:14" s="626" customFormat="1" ht="15.75" hidden="1" outlineLevel="1">
      <c r="A307" s="627"/>
      <c r="B307" s="520">
        <f>стройм!B110</f>
        <v>0</v>
      </c>
      <c r="C307" s="627"/>
      <c r="D307" s="687">
        <f>стройм!H110</f>
        <v>0</v>
      </c>
      <c r="E307" s="686">
        <f>стройм!C110</f>
        <v>0</v>
      </c>
      <c r="F307" s="687">
        <f>стройм!D110</f>
        <v>0</v>
      </c>
      <c r="G307" s="687">
        <f t="shared" si="5"/>
        <v>0</v>
      </c>
      <c r="H307" s="627"/>
      <c r="I307" s="627"/>
      <c r="J307" s="627"/>
      <c r="K307" s="627"/>
      <c r="N307" s="633"/>
    </row>
    <row r="308" spans="1:14" s="626" customFormat="1" ht="15.75" hidden="1" outlineLevel="1">
      <c r="A308" s="627"/>
      <c r="B308" s="520">
        <f>стройм!B111</f>
        <v>0</v>
      </c>
      <c r="C308" s="627"/>
      <c r="D308" s="687">
        <f>стройм!H111</f>
        <v>0</v>
      </c>
      <c r="E308" s="686">
        <f>стройм!C111</f>
        <v>0</v>
      </c>
      <c r="F308" s="687">
        <f>стройм!D111</f>
        <v>0</v>
      </c>
      <c r="G308" s="687">
        <f t="shared" si="5"/>
        <v>0</v>
      </c>
      <c r="H308" s="627"/>
      <c r="I308" s="627"/>
      <c r="J308" s="627"/>
      <c r="K308" s="627"/>
      <c r="N308" s="633"/>
    </row>
    <row r="309" spans="1:14" s="626" customFormat="1" ht="15.75" hidden="1" outlineLevel="1">
      <c r="A309" s="627"/>
      <c r="B309" s="520">
        <f>стройм!B112</f>
        <v>0</v>
      </c>
      <c r="C309" s="627"/>
      <c r="D309" s="687">
        <f>стройм!H112</f>
        <v>0</v>
      </c>
      <c r="E309" s="686">
        <f>стройм!C112</f>
        <v>0</v>
      </c>
      <c r="F309" s="687">
        <f>стройм!D112</f>
        <v>0</v>
      </c>
      <c r="G309" s="687">
        <f t="shared" si="5"/>
        <v>0</v>
      </c>
      <c r="H309" s="627"/>
      <c r="I309" s="627"/>
      <c r="J309" s="627"/>
      <c r="K309" s="627"/>
      <c r="N309" s="633"/>
    </row>
    <row r="310" spans="1:14" s="626" customFormat="1" ht="15.75" hidden="1" outlineLevel="1">
      <c r="A310" s="627"/>
      <c r="B310" s="520">
        <f>стройм!B113</f>
        <v>0</v>
      </c>
      <c r="C310" s="627"/>
      <c r="D310" s="687">
        <f>стройм!H113</f>
        <v>0</v>
      </c>
      <c r="E310" s="686">
        <f>стройм!C113</f>
        <v>0</v>
      </c>
      <c r="F310" s="687">
        <f>стройм!D113</f>
        <v>0</v>
      </c>
      <c r="G310" s="687">
        <f t="shared" si="5"/>
        <v>0</v>
      </c>
      <c r="H310" s="627"/>
      <c r="I310" s="627"/>
      <c r="J310" s="627"/>
      <c r="K310" s="627"/>
      <c r="N310" s="633"/>
    </row>
    <row r="311" spans="1:14" s="626" customFormat="1" ht="15.75" hidden="1" outlineLevel="1">
      <c r="A311" s="627"/>
      <c r="B311" s="520">
        <f>стройм!B114</f>
        <v>0</v>
      </c>
      <c r="C311" s="627"/>
      <c r="D311" s="687">
        <f>стройм!H114</f>
        <v>0</v>
      </c>
      <c r="E311" s="686">
        <f>стройм!C114</f>
        <v>0</v>
      </c>
      <c r="F311" s="687">
        <f>стройм!D114</f>
        <v>0</v>
      </c>
      <c r="G311" s="687">
        <f t="shared" si="5"/>
        <v>0</v>
      </c>
      <c r="H311" s="627"/>
      <c r="I311" s="627"/>
      <c r="J311" s="627"/>
      <c r="K311" s="627"/>
      <c r="N311" s="633"/>
    </row>
    <row r="312" spans="1:14" s="626" customFormat="1" ht="15.75" hidden="1" outlineLevel="1">
      <c r="A312" s="627"/>
      <c r="B312" s="520">
        <f>стройм!B115</f>
        <v>0</v>
      </c>
      <c r="C312" s="627"/>
      <c r="D312" s="687">
        <f>стройм!H115</f>
        <v>0</v>
      </c>
      <c r="E312" s="686">
        <f>стройм!C115</f>
        <v>0</v>
      </c>
      <c r="F312" s="687">
        <f>стройм!D115</f>
        <v>0</v>
      </c>
      <c r="G312" s="687">
        <f t="shared" si="5"/>
        <v>0</v>
      </c>
      <c r="H312" s="627"/>
      <c r="I312" s="627"/>
      <c r="J312" s="627"/>
      <c r="K312" s="627"/>
      <c r="N312" s="633"/>
    </row>
    <row r="313" spans="1:14" s="626" customFormat="1" ht="15.75" hidden="1" outlineLevel="1">
      <c r="A313" s="627"/>
      <c r="B313" s="520">
        <f>стройм!B116</f>
        <v>0</v>
      </c>
      <c r="C313" s="627"/>
      <c r="D313" s="687">
        <f>стройм!H116</f>
        <v>0</v>
      </c>
      <c r="E313" s="686">
        <f>стройм!C116</f>
        <v>0</v>
      </c>
      <c r="F313" s="687">
        <f>стройм!D116</f>
        <v>0</v>
      </c>
      <c r="G313" s="687">
        <f t="shared" si="5"/>
        <v>0</v>
      </c>
      <c r="H313" s="627"/>
      <c r="I313" s="627"/>
      <c r="J313" s="627"/>
      <c r="K313" s="627"/>
      <c r="N313" s="633"/>
    </row>
    <row r="314" spans="1:14" s="626" customFormat="1" ht="15.75" hidden="1" outlineLevel="1">
      <c r="A314" s="627"/>
      <c r="B314" s="520">
        <f>стройм!B117</f>
        <v>0</v>
      </c>
      <c r="C314" s="627"/>
      <c r="D314" s="687">
        <f>стройм!H117</f>
        <v>0</v>
      </c>
      <c r="E314" s="686">
        <f>стройм!C117</f>
        <v>0</v>
      </c>
      <c r="F314" s="687">
        <f>стройм!D117</f>
        <v>0</v>
      </c>
      <c r="G314" s="687">
        <f t="shared" si="5"/>
        <v>0</v>
      </c>
      <c r="H314" s="627"/>
      <c r="I314" s="627"/>
      <c r="J314" s="627"/>
      <c r="K314" s="627"/>
      <c r="N314" s="633"/>
    </row>
    <row r="315" spans="1:14" s="626" customFormat="1" ht="15.75" hidden="1" outlineLevel="1">
      <c r="A315" s="627"/>
      <c r="B315" s="520">
        <f>стройм!B118</f>
        <v>0</v>
      </c>
      <c r="C315" s="627"/>
      <c r="D315" s="687">
        <f>стройм!H118</f>
        <v>0</v>
      </c>
      <c r="E315" s="686">
        <f>стройм!C118</f>
        <v>0</v>
      </c>
      <c r="F315" s="687">
        <f>стройм!D118</f>
        <v>0</v>
      </c>
      <c r="G315" s="687">
        <f t="shared" si="5"/>
        <v>0</v>
      </c>
      <c r="H315" s="627"/>
      <c r="I315" s="627"/>
      <c r="J315" s="627"/>
      <c r="K315" s="627"/>
      <c r="N315" s="633"/>
    </row>
    <row r="316" spans="1:14" s="626" customFormat="1" ht="15.75" hidden="1" outlineLevel="1">
      <c r="A316" s="627"/>
      <c r="B316" s="520">
        <f>стройм!B119</f>
        <v>0</v>
      </c>
      <c r="C316" s="627"/>
      <c r="D316" s="687">
        <f>стройм!H119</f>
        <v>0</v>
      </c>
      <c r="E316" s="686">
        <f>стройм!C119</f>
        <v>0</v>
      </c>
      <c r="F316" s="687">
        <f>стройм!D119</f>
        <v>0</v>
      </c>
      <c r="G316" s="687">
        <f t="shared" si="5"/>
        <v>0</v>
      </c>
      <c r="H316" s="627"/>
      <c r="I316" s="627"/>
      <c r="J316" s="627"/>
      <c r="K316" s="627"/>
      <c r="N316" s="633"/>
    </row>
    <row r="317" spans="1:14" s="626" customFormat="1" ht="15.75" hidden="1" outlineLevel="1">
      <c r="A317" s="627"/>
      <c r="B317" s="520">
        <f>стройм!B120</f>
        <v>0</v>
      </c>
      <c r="C317" s="627"/>
      <c r="D317" s="687">
        <f>стройм!H120</f>
        <v>0</v>
      </c>
      <c r="E317" s="686">
        <f>стройм!C120</f>
        <v>0</v>
      </c>
      <c r="F317" s="687">
        <f>стройм!D120</f>
        <v>0</v>
      </c>
      <c r="G317" s="687">
        <f t="shared" si="5"/>
        <v>0</v>
      </c>
      <c r="H317" s="627"/>
      <c r="I317" s="627"/>
      <c r="J317" s="627"/>
      <c r="K317" s="627"/>
      <c r="N317" s="633"/>
    </row>
    <row r="318" spans="1:14" s="626" customFormat="1" ht="15.75" hidden="1" outlineLevel="1">
      <c r="A318" s="627"/>
      <c r="B318" s="520">
        <f>стройм!B121</f>
        <v>0</v>
      </c>
      <c r="C318" s="627"/>
      <c r="D318" s="687">
        <f>стройм!H121</f>
        <v>0</v>
      </c>
      <c r="E318" s="686">
        <f>стройм!C121</f>
        <v>0</v>
      </c>
      <c r="F318" s="687">
        <f>стройм!D121</f>
        <v>0</v>
      </c>
      <c r="G318" s="687">
        <f t="shared" si="5"/>
        <v>0</v>
      </c>
      <c r="H318" s="627"/>
      <c r="I318" s="627"/>
      <c r="J318" s="627"/>
      <c r="K318" s="627"/>
      <c r="N318" s="633"/>
    </row>
    <row r="319" spans="1:14" s="626" customFormat="1" ht="15.75" hidden="1" outlineLevel="1">
      <c r="A319" s="627"/>
      <c r="B319" s="520">
        <f>стройм!B122</f>
        <v>0</v>
      </c>
      <c r="C319" s="627"/>
      <c r="D319" s="687">
        <f>стройм!H122</f>
        <v>0</v>
      </c>
      <c r="E319" s="686">
        <f>стройм!C122</f>
        <v>0</v>
      </c>
      <c r="F319" s="687">
        <f>стройм!D122</f>
        <v>0</v>
      </c>
      <c r="G319" s="687">
        <f t="shared" si="5"/>
        <v>0</v>
      </c>
      <c r="H319" s="627"/>
      <c r="I319" s="627"/>
      <c r="J319" s="627"/>
      <c r="K319" s="627"/>
      <c r="N319" s="633"/>
    </row>
    <row r="320" spans="1:14" s="626" customFormat="1" ht="15.75" hidden="1" outlineLevel="1">
      <c r="A320" s="627"/>
      <c r="B320" s="520">
        <f>стройм!B123</f>
        <v>0</v>
      </c>
      <c r="C320" s="627"/>
      <c r="D320" s="687">
        <f>стройм!H123</f>
        <v>0</v>
      </c>
      <c r="E320" s="686">
        <f>стройм!C123</f>
        <v>0</v>
      </c>
      <c r="F320" s="687">
        <f>стройм!D123</f>
        <v>0</v>
      </c>
      <c r="G320" s="687">
        <f t="shared" si="5"/>
        <v>0</v>
      </c>
      <c r="H320" s="627"/>
      <c r="I320" s="627"/>
      <c r="J320" s="627"/>
      <c r="K320" s="627"/>
      <c r="N320" s="633"/>
    </row>
    <row r="321" spans="1:14" s="626" customFormat="1" ht="15.75" hidden="1" outlineLevel="1">
      <c r="A321" s="627"/>
      <c r="B321" s="520">
        <f>стройм!B124</f>
        <v>0</v>
      </c>
      <c r="C321" s="627"/>
      <c r="D321" s="687">
        <f>стройм!H124</f>
        <v>0</v>
      </c>
      <c r="E321" s="686">
        <f>стройм!C124</f>
        <v>0</v>
      </c>
      <c r="F321" s="687">
        <f>стройм!D124</f>
        <v>0</v>
      </c>
      <c r="G321" s="687">
        <f t="shared" si="5"/>
        <v>0</v>
      </c>
      <c r="H321" s="627"/>
      <c r="I321" s="627"/>
      <c r="J321" s="627"/>
      <c r="K321" s="627"/>
      <c r="N321" s="633"/>
    </row>
    <row r="322" spans="1:14" s="626" customFormat="1" ht="15.75" hidden="1" outlineLevel="1">
      <c r="A322" s="627"/>
      <c r="B322" s="520">
        <f>стройм!B125</f>
        <v>0</v>
      </c>
      <c r="C322" s="627"/>
      <c r="D322" s="687">
        <f>стройм!H125</f>
        <v>0</v>
      </c>
      <c r="E322" s="686">
        <f>стройм!C125</f>
        <v>0</v>
      </c>
      <c r="F322" s="687">
        <f>стройм!D125</f>
        <v>0</v>
      </c>
      <c r="G322" s="687">
        <f t="shared" si="5"/>
        <v>0</v>
      </c>
      <c r="H322" s="627"/>
      <c r="I322" s="627"/>
      <c r="J322" s="627"/>
      <c r="K322" s="627"/>
      <c r="N322" s="633"/>
    </row>
    <row r="323" spans="1:14" s="626" customFormat="1" ht="15.75" hidden="1" outlineLevel="1">
      <c r="A323" s="627"/>
      <c r="B323" s="520">
        <f>стройм!B126</f>
        <v>0</v>
      </c>
      <c r="C323" s="627"/>
      <c r="D323" s="687">
        <f>стройм!H126</f>
        <v>0</v>
      </c>
      <c r="E323" s="686">
        <f>стройм!C126</f>
        <v>0</v>
      </c>
      <c r="F323" s="687">
        <f>стройм!D126</f>
        <v>0</v>
      </c>
      <c r="G323" s="687">
        <f t="shared" si="5"/>
        <v>0</v>
      </c>
      <c r="H323" s="627"/>
      <c r="I323" s="627"/>
      <c r="J323" s="627"/>
      <c r="K323" s="627"/>
      <c r="N323" s="633"/>
    </row>
    <row r="324" spans="1:14" s="626" customFormat="1" ht="15.75" hidden="1" outlineLevel="1">
      <c r="A324" s="627"/>
      <c r="B324" s="520">
        <f>стройм!B127</f>
        <v>0</v>
      </c>
      <c r="C324" s="627"/>
      <c r="D324" s="687">
        <f>стройм!H127</f>
        <v>0</v>
      </c>
      <c r="E324" s="686">
        <f>стройм!C127</f>
        <v>0</v>
      </c>
      <c r="F324" s="687">
        <f>стройм!D127</f>
        <v>0</v>
      </c>
      <c r="G324" s="687">
        <f t="shared" si="5"/>
        <v>0</v>
      </c>
      <c r="H324" s="627"/>
      <c r="I324" s="627"/>
      <c r="J324" s="627"/>
      <c r="K324" s="627"/>
      <c r="N324" s="633"/>
    </row>
    <row r="325" spans="1:14" s="626" customFormat="1" ht="15.75" hidden="1" outlineLevel="1">
      <c r="A325" s="627"/>
      <c r="B325" s="520">
        <f>стройм!B128</f>
        <v>0</v>
      </c>
      <c r="C325" s="627"/>
      <c r="D325" s="687">
        <f>стройм!H128</f>
        <v>0</v>
      </c>
      <c r="E325" s="686">
        <f>стройм!C128</f>
        <v>0</v>
      </c>
      <c r="F325" s="687">
        <f>стройм!D128</f>
        <v>0</v>
      </c>
      <c r="G325" s="687">
        <f t="shared" si="5"/>
        <v>0</v>
      </c>
      <c r="H325" s="627"/>
      <c r="I325" s="627"/>
      <c r="J325" s="627"/>
      <c r="K325" s="627"/>
      <c r="N325" s="633"/>
    </row>
    <row r="326" spans="1:14" s="626" customFormat="1" ht="15.75" hidden="1" outlineLevel="1">
      <c r="A326" s="627"/>
      <c r="B326" s="520">
        <f>стройм!B129</f>
        <v>0</v>
      </c>
      <c r="C326" s="627"/>
      <c r="D326" s="687">
        <f>стройм!H129</f>
        <v>0</v>
      </c>
      <c r="E326" s="686">
        <f>стройм!C129</f>
        <v>0</v>
      </c>
      <c r="F326" s="687">
        <f>стройм!D129</f>
        <v>0</v>
      </c>
      <c r="G326" s="687">
        <f t="shared" si="5"/>
        <v>0</v>
      </c>
      <c r="H326" s="627"/>
      <c r="I326" s="627"/>
      <c r="J326" s="627"/>
      <c r="K326" s="627"/>
      <c r="N326" s="633"/>
    </row>
    <row r="327" spans="1:14" s="626" customFormat="1" ht="15.75" collapsed="1">
      <c r="A327" s="627"/>
      <c r="B327" s="520"/>
      <c r="C327" s="627"/>
      <c r="D327" s="687"/>
      <c r="E327" s="627"/>
      <c r="F327" s="629"/>
      <c r="G327" s="629"/>
      <c r="H327" s="627"/>
      <c r="I327" s="627"/>
      <c r="J327" s="627"/>
      <c r="K327" s="627"/>
      <c r="N327" s="633"/>
    </row>
    <row r="328" spans="1:14" s="633" customFormat="1" ht="15.75">
      <c r="A328" s="630"/>
      <c r="B328" s="624" t="s">
        <v>1285</v>
      </c>
      <c r="C328" s="630"/>
      <c r="D328" s="631"/>
      <c r="E328" s="630"/>
      <c r="F328" s="632"/>
      <c r="G328" s="631">
        <v>292100</v>
      </c>
      <c r="H328" s="630"/>
      <c r="I328" s="630"/>
      <c r="J328" s="630"/>
      <c r="K328" s="630"/>
    </row>
    <row r="329" spans="1:14" s="626" customFormat="1" ht="15.75" hidden="1" outlineLevel="1">
      <c r="A329" s="627"/>
      <c r="B329" s="551" t="s">
        <v>1173</v>
      </c>
      <c r="C329" s="627"/>
      <c r="D329" s="687">
        <v>5</v>
      </c>
      <c r="E329" s="501" t="s">
        <v>859</v>
      </c>
      <c r="F329" s="503">
        <v>1500</v>
      </c>
      <c r="G329" s="687">
        <f t="shared" si="5"/>
        <v>7500</v>
      </c>
      <c r="H329" s="627"/>
      <c r="I329" s="627"/>
      <c r="J329" s="627"/>
      <c r="K329" s="627"/>
      <c r="N329" s="633"/>
    </row>
    <row r="330" spans="1:14" s="626" customFormat="1" ht="15.75" hidden="1" outlineLevel="1">
      <c r="A330" s="627"/>
      <c r="B330" s="551" t="s">
        <v>1174</v>
      </c>
      <c r="C330" s="627"/>
      <c r="D330" s="687">
        <v>8</v>
      </c>
      <c r="E330" s="501" t="s">
        <v>859</v>
      </c>
      <c r="F330" s="503">
        <v>2000</v>
      </c>
      <c r="G330" s="687">
        <f t="shared" si="5"/>
        <v>16000</v>
      </c>
      <c r="H330" s="627"/>
      <c r="I330" s="627"/>
      <c r="J330" s="627"/>
      <c r="K330" s="627"/>
      <c r="N330" s="633"/>
    </row>
    <row r="331" spans="1:14" s="626" customFormat="1" ht="15.75" hidden="1" outlineLevel="1">
      <c r="A331" s="627"/>
      <c r="B331" s="551" t="s">
        <v>1175</v>
      </c>
      <c r="C331" s="627"/>
      <c r="D331" s="687">
        <v>15</v>
      </c>
      <c r="E331" s="501" t="s">
        <v>859</v>
      </c>
      <c r="F331" s="503">
        <v>500</v>
      </c>
      <c r="G331" s="687">
        <f t="shared" si="5"/>
        <v>7500</v>
      </c>
      <c r="H331" s="627"/>
      <c r="I331" s="627"/>
      <c r="J331" s="627"/>
      <c r="K331" s="627"/>
      <c r="N331" s="633"/>
    </row>
    <row r="332" spans="1:14" s="626" customFormat="1" ht="15.75" hidden="1" outlineLevel="1">
      <c r="A332" s="627"/>
      <c r="B332" s="551" t="s">
        <v>1176</v>
      </c>
      <c r="C332" s="627"/>
      <c r="D332" s="687">
        <v>50</v>
      </c>
      <c r="E332" s="501" t="s">
        <v>859</v>
      </c>
      <c r="F332" s="503">
        <v>1000</v>
      </c>
      <c r="G332" s="687">
        <f t="shared" si="5"/>
        <v>50000</v>
      </c>
      <c r="H332" s="627"/>
      <c r="I332" s="627"/>
      <c r="J332" s="627"/>
      <c r="K332" s="627"/>
      <c r="N332" s="633"/>
    </row>
    <row r="333" spans="1:14" s="626" customFormat="1" ht="15.75" hidden="1" outlineLevel="1">
      <c r="A333" s="627"/>
      <c r="B333" s="551" t="s">
        <v>1177</v>
      </c>
      <c r="C333" s="627"/>
      <c r="D333" s="687">
        <v>50</v>
      </c>
      <c r="E333" s="501" t="s">
        <v>878</v>
      </c>
      <c r="F333" s="503">
        <v>200</v>
      </c>
      <c r="G333" s="687">
        <f t="shared" si="5"/>
        <v>10000</v>
      </c>
      <c r="H333" s="627"/>
      <c r="I333" s="627"/>
      <c r="J333" s="627"/>
      <c r="K333" s="627"/>
      <c r="N333" s="633"/>
    </row>
    <row r="334" spans="1:14" s="626" customFormat="1" ht="15.75" hidden="1" outlineLevel="1">
      <c r="A334" s="627"/>
      <c r="B334" s="551" t="s">
        <v>1178</v>
      </c>
      <c r="C334" s="627"/>
      <c r="D334" s="687">
        <v>15</v>
      </c>
      <c r="E334" s="501" t="s">
        <v>859</v>
      </c>
      <c r="F334" s="503">
        <v>1200</v>
      </c>
      <c r="G334" s="687">
        <f t="shared" si="5"/>
        <v>18000</v>
      </c>
      <c r="H334" s="627"/>
      <c r="I334" s="627"/>
      <c r="J334" s="627"/>
      <c r="K334" s="627"/>
      <c r="N334" s="633"/>
    </row>
    <row r="335" spans="1:14" s="626" customFormat="1" ht="15.75" hidden="1" outlineLevel="1">
      <c r="A335" s="627"/>
      <c r="B335" s="551" t="s">
        <v>1179</v>
      </c>
      <c r="C335" s="627"/>
      <c r="D335" s="687">
        <v>15</v>
      </c>
      <c r="E335" s="501" t="s">
        <v>859</v>
      </c>
      <c r="F335" s="503">
        <v>1200</v>
      </c>
      <c r="G335" s="687">
        <f t="shared" si="5"/>
        <v>18000</v>
      </c>
      <c r="H335" s="627"/>
      <c r="I335" s="627"/>
      <c r="J335" s="627"/>
      <c r="K335" s="627"/>
      <c r="N335" s="633"/>
    </row>
    <row r="336" spans="1:14" s="626" customFormat="1" ht="15.75" hidden="1" outlineLevel="1">
      <c r="A336" s="627"/>
      <c r="B336" s="551" t="s">
        <v>1180</v>
      </c>
      <c r="C336" s="627"/>
      <c r="D336" s="687">
        <v>4</v>
      </c>
      <c r="E336" s="501" t="s">
        <v>859</v>
      </c>
      <c r="F336" s="503">
        <v>600</v>
      </c>
      <c r="G336" s="687">
        <f t="shared" si="5"/>
        <v>2400</v>
      </c>
      <c r="H336" s="627"/>
      <c r="I336" s="627"/>
      <c r="J336" s="627"/>
      <c r="K336" s="627"/>
      <c r="N336" s="633"/>
    </row>
    <row r="337" spans="1:14" s="626" customFormat="1" ht="15.75" hidden="1" outlineLevel="1">
      <c r="A337" s="627"/>
      <c r="B337" s="551" t="s">
        <v>1181</v>
      </c>
      <c r="C337" s="627"/>
      <c r="D337" s="687">
        <v>7</v>
      </c>
      <c r="E337" s="501" t="s">
        <v>1182</v>
      </c>
      <c r="F337" s="503">
        <v>1500</v>
      </c>
      <c r="G337" s="687">
        <f t="shared" si="5"/>
        <v>10500</v>
      </c>
      <c r="H337" s="627"/>
      <c r="I337" s="627"/>
      <c r="J337" s="627"/>
      <c r="K337" s="627"/>
      <c r="N337" s="633"/>
    </row>
    <row r="338" spans="1:14" s="626" customFormat="1" ht="15.75" hidden="1" outlineLevel="1">
      <c r="A338" s="627"/>
      <c r="B338" s="551" t="s">
        <v>1183</v>
      </c>
      <c r="C338" s="627"/>
      <c r="D338" s="687">
        <v>2</v>
      </c>
      <c r="E338" s="501" t="s">
        <v>859</v>
      </c>
      <c r="F338" s="503">
        <v>3500</v>
      </c>
      <c r="G338" s="687">
        <f t="shared" si="5"/>
        <v>7000</v>
      </c>
      <c r="H338" s="627"/>
      <c r="I338" s="627"/>
      <c r="J338" s="627"/>
      <c r="K338" s="627"/>
      <c r="N338" s="633"/>
    </row>
    <row r="339" spans="1:14" s="626" customFormat="1" ht="15.75" hidden="1" outlineLevel="1">
      <c r="A339" s="627"/>
      <c r="B339" s="551" t="s">
        <v>1184</v>
      </c>
      <c r="C339" s="627"/>
      <c r="D339" s="687">
        <v>2</v>
      </c>
      <c r="E339" s="501" t="s">
        <v>859</v>
      </c>
      <c r="F339" s="503">
        <v>2600</v>
      </c>
      <c r="G339" s="687">
        <f t="shared" si="5"/>
        <v>5200</v>
      </c>
      <c r="H339" s="627"/>
      <c r="I339" s="627"/>
      <c r="J339" s="627"/>
      <c r="K339" s="627"/>
      <c r="N339" s="633"/>
    </row>
    <row r="340" spans="1:14" s="626" customFormat="1" ht="15.75" hidden="1" outlineLevel="1">
      <c r="A340" s="627"/>
      <c r="B340" s="551" t="s">
        <v>1185</v>
      </c>
      <c r="C340" s="627"/>
      <c r="D340" s="687">
        <v>2</v>
      </c>
      <c r="E340" s="501" t="s">
        <v>859</v>
      </c>
      <c r="F340" s="503">
        <v>3000</v>
      </c>
      <c r="G340" s="687">
        <f t="shared" si="5"/>
        <v>6000</v>
      </c>
      <c r="H340" s="627"/>
      <c r="I340" s="627"/>
      <c r="J340" s="627"/>
      <c r="K340" s="627"/>
      <c r="N340" s="633"/>
    </row>
    <row r="341" spans="1:14" s="626" customFormat="1" ht="15.75" hidden="1" outlineLevel="1">
      <c r="A341" s="627"/>
      <c r="B341" s="551" t="s">
        <v>1186</v>
      </c>
      <c r="C341" s="627"/>
      <c r="D341" s="687">
        <v>2</v>
      </c>
      <c r="E341" s="501" t="s">
        <v>859</v>
      </c>
      <c r="F341" s="503">
        <v>2000</v>
      </c>
      <c r="G341" s="687">
        <f t="shared" si="5"/>
        <v>4000</v>
      </c>
      <c r="H341" s="627"/>
      <c r="I341" s="627"/>
      <c r="J341" s="627"/>
      <c r="K341" s="627"/>
      <c r="N341" s="633"/>
    </row>
    <row r="342" spans="1:14" s="626" customFormat="1" ht="15.75" hidden="1" outlineLevel="1">
      <c r="A342" s="627"/>
      <c r="B342" s="551" t="s">
        <v>1187</v>
      </c>
      <c r="C342" s="627"/>
      <c r="D342" s="687">
        <v>14</v>
      </c>
      <c r="E342" s="501" t="s">
        <v>1182</v>
      </c>
      <c r="F342" s="503">
        <v>2000</v>
      </c>
      <c r="G342" s="687">
        <f t="shared" si="5"/>
        <v>28000</v>
      </c>
      <c r="H342" s="627"/>
      <c r="I342" s="627"/>
      <c r="J342" s="627"/>
      <c r="K342" s="627"/>
      <c r="N342" s="633"/>
    </row>
    <row r="343" spans="1:14" s="626" customFormat="1" ht="15.75" hidden="1" outlineLevel="1">
      <c r="A343" s="627"/>
      <c r="B343" s="551" t="s">
        <v>1188</v>
      </c>
      <c r="C343" s="627"/>
      <c r="D343" s="687">
        <v>3</v>
      </c>
      <c r="E343" s="501" t="s">
        <v>1182</v>
      </c>
      <c r="F343" s="503">
        <v>2500</v>
      </c>
      <c r="G343" s="687">
        <f t="shared" si="5"/>
        <v>7500</v>
      </c>
      <c r="H343" s="627"/>
      <c r="I343" s="627"/>
      <c r="J343" s="627"/>
      <c r="K343" s="627"/>
      <c r="N343" s="633"/>
    </row>
    <row r="344" spans="1:14" s="626" customFormat="1" ht="15.75" hidden="1" outlineLevel="1">
      <c r="A344" s="627"/>
      <c r="B344" s="551" t="s">
        <v>1189</v>
      </c>
      <c r="C344" s="627"/>
      <c r="D344" s="687">
        <v>3</v>
      </c>
      <c r="E344" s="501" t="s">
        <v>1182</v>
      </c>
      <c r="F344" s="503">
        <v>4500</v>
      </c>
      <c r="G344" s="687">
        <f t="shared" si="5"/>
        <v>13500</v>
      </c>
      <c r="H344" s="627"/>
      <c r="I344" s="627"/>
      <c r="J344" s="627"/>
      <c r="K344" s="627"/>
      <c r="N344" s="633"/>
    </row>
    <row r="345" spans="1:14" s="626" customFormat="1" ht="15.75" hidden="1" outlineLevel="1">
      <c r="A345" s="627"/>
      <c r="B345" s="551" t="s">
        <v>1190</v>
      </c>
      <c r="C345" s="627"/>
      <c r="D345" s="687">
        <v>2</v>
      </c>
      <c r="E345" s="501" t="s">
        <v>859</v>
      </c>
      <c r="F345" s="503">
        <v>3000</v>
      </c>
      <c r="G345" s="687">
        <f t="shared" si="5"/>
        <v>6000</v>
      </c>
      <c r="H345" s="627"/>
      <c r="I345" s="627"/>
      <c r="J345" s="627"/>
      <c r="K345" s="627"/>
      <c r="N345" s="633"/>
    </row>
    <row r="346" spans="1:14" s="626" customFormat="1" ht="15.75" hidden="1" outlineLevel="1">
      <c r="A346" s="627"/>
      <c r="B346" s="551" t="s">
        <v>1191</v>
      </c>
      <c r="C346" s="627"/>
      <c r="D346" s="687">
        <v>1</v>
      </c>
      <c r="E346" s="501" t="s">
        <v>859</v>
      </c>
      <c r="F346" s="503">
        <v>5000</v>
      </c>
      <c r="G346" s="687">
        <f t="shared" si="5"/>
        <v>5000</v>
      </c>
      <c r="H346" s="627"/>
      <c r="I346" s="627"/>
      <c r="J346" s="627"/>
      <c r="K346" s="627"/>
      <c r="N346" s="633"/>
    </row>
    <row r="347" spans="1:14" s="626" customFormat="1" ht="15.75" hidden="1" outlineLevel="1">
      <c r="A347" s="627"/>
      <c r="B347" s="551" t="s">
        <v>1192</v>
      </c>
      <c r="C347" s="627"/>
      <c r="D347" s="687">
        <v>5</v>
      </c>
      <c r="E347" s="501" t="s">
        <v>1017</v>
      </c>
      <c r="F347" s="503">
        <v>2000</v>
      </c>
      <c r="G347" s="687">
        <f t="shared" si="5"/>
        <v>10000</v>
      </c>
      <c r="H347" s="627"/>
      <c r="I347" s="627"/>
      <c r="J347" s="627"/>
      <c r="K347" s="627"/>
      <c r="N347" s="633"/>
    </row>
    <row r="348" spans="1:14" s="626" customFormat="1" ht="15.75" hidden="1" outlineLevel="1">
      <c r="A348" s="627"/>
      <c r="B348" s="552" t="s">
        <v>1193</v>
      </c>
      <c r="C348" s="627"/>
      <c r="D348" s="687">
        <v>1</v>
      </c>
      <c r="E348" s="501" t="s">
        <v>859</v>
      </c>
      <c r="F348" s="503">
        <v>50000</v>
      </c>
      <c r="G348" s="687">
        <f t="shared" si="5"/>
        <v>50000</v>
      </c>
      <c r="H348" s="627"/>
      <c r="I348" s="627"/>
      <c r="J348" s="627"/>
      <c r="K348" s="627"/>
      <c r="N348" s="633"/>
    </row>
    <row r="349" spans="1:14" s="626" customFormat="1" ht="15.75" hidden="1" outlineLevel="1">
      <c r="A349" s="627"/>
      <c r="B349" s="552" t="s">
        <v>1194</v>
      </c>
      <c r="C349" s="627"/>
      <c r="D349" s="687">
        <v>1</v>
      </c>
      <c r="E349" s="501" t="s">
        <v>859</v>
      </c>
      <c r="F349" s="503">
        <v>10000</v>
      </c>
      <c r="G349" s="687">
        <f t="shared" si="5"/>
        <v>10000</v>
      </c>
      <c r="H349" s="627"/>
      <c r="I349" s="627"/>
      <c r="J349" s="627"/>
      <c r="K349" s="627"/>
      <c r="N349" s="633"/>
    </row>
    <row r="350" spans="1:14" s="626" customFormat="1" ht="15.75" collapsed="1">
      <c r="A350" s="627"/>
      <c r="B350" s="627"/>
      <c r="C350" s="627"/>
      <c r="D350" s="687"/>
      <c r="E350" s="627"/>
      <c r="F350" s="629"/>
      <c r="G350" s="687"/>
      <c r="H350" s="627"/>
      <c r="I350" s="627"/>
      <c r="J350" s="627"/>
      <c r="K350" s="627"/>
      <c r="N350" s="633"/>
    </row>
    <row r="351" spans="1:14" s="626" customFormat="1" ht="15.75">
      <c r="A351" s="627"/>
      <c r="B351" s="630" t="s">
        <v>1287</v>
      </c>
      <c r="C351" s="627"/>
      <c r="D351" s="687"/>
      <c r="E351" s="627"/>
      <c r="F351" s="629"/>
      <c r="G351" s="631">
        <v>1160600</v>
      </c>
      <c r="H351" s="627"/>
      <c r="I351" s="627"/>
      <c r="J351" s="627"/>
      <c r="K351" s="627"/>
      <c r="N351" s="633"/>
    </row>
    <row r="352" spans="1:14" s="626" customFormat="1" ht="15.75" hidden="1" outlineLevel="1">
      <c r="A352" s="627"/>
      <c r="B352" s="637" t="s">
        <v>1195</v>
      </c>
      <c r="C352" s="627"/>
      <c r="D352" s="687">
        <v>100</v>
      </c>
      <c r="E352" s="501" t="s">
        <v>12</v>
      </c>
      <c r="F352" s="501">
        <v>252</v>
      </c>
      <c r="G352" s="687">
        <f t="shared" si="5"/>
        <v>25200</v>
      </c>
      <c r="H352" s="627"/>
      <c r="I352" s="627"/>
      <c r="J352" s="627"/>
      <c r="K352" s="627"/>
      <c r="N352" s="633"/>
    </row>
    <row r="353" spans="1:14" s="626" customFormat="1" ht="15.75" hidden="1" outlineLevel="1">
      <c r="A353" s="627"/>
      <c r="B353" s="637" t="s">
        <v>1196</v>
      </c>
      <c r="C353" s="627"/>
      <c r="D353" s="687">
        <v>1500</v>
      </c>
      <c r="E353" s="501" t="s">
        <v>12</v>
      </c>
      <c r="F353" s="501">
        <v>40</v>
      </c>
      <c r="G353" s="687">
        <f t="shared" si="5"/>
        <v>60000</v>
      </c>
      <c r="H353" s="627"/>
      <c r="I353" s="627"/>
      <c r="J353" s="627"/>
      <c r="K353" s="627"/>
      <c r="N353" s="633"/>
    </row>
    <row r="354" spans="1:14" s="626" customFormat="1" ht="15.75" hidden="1" outlineLevel="1">
      <c r="A354" s="627"/>
      <c r="B354" s="637" t="s">
        <v>1197</v>
      </c>
      <c r="C354" s="627"/>
      <c r="D354" s="687">
        <v>250</v>
      </c>
      <c r="E354" s="501" t="s">
        <v>12</v>
      </c>
      <c r="F354" s="501">
        <v>378</v>
      </c>
      <c r="G354" s="687">
        <f t="shared" si="5"/>
        <v>94500</v>
      </c>
      <c r="H354" s="627"/>
      <c r="I354" s="627"/>
      <c r="J354" s="627"/>
      <c r="K354" s="627"/>
      <c r="N354" s="633"/>
    </row>
    <row r="355" spans="1:14" s="626" customFormat="1" ht="15.75" hidden="1" outlineLevel="1">
      <c r="A355" s="627"/>
      <c r="B355" s="637" t="s">
        <v>1198</v>
      </c>
      <c r="C355" s="627"/>
      <c r="D355" s="687">
        <v>600</v>
      </c>
      <c r="E355" s="501" t="s">
        <v>12</v>
      </c>
      <c r="F355" s="501">
        <v>288</v>
      </c>
      <c r="G355" s="687">
        <f t="shared" si="5"/>
        <v>172800</v>
      </c>
      <c r="H355" s="627"/>
      <c r="I355" s="627"/>
      <c r="J355" s="627"/>
      <c r="K355" s="627"/>
      <c r="N355" s="633"/>
    </row>
    <row r="356" spans="1:14" s="626" customFormat="1" ht="15.75" hidden="1" outlineLevel="1">
      <c r="A356" s="627"/>
      <c r="B356" s="637" t="s">
        <v>1199</v>
      </c>
      <c r="C356" s="627"/>
      <c r="D356" s="687">
        <v>400</v>
      </c>
      <c r="E356" s="501" t="s">
        <v>12</v>
      </c>
      <c r="F356" s="501">
        <v>285</v>
      </c>
      <c r="G356" s="687">
        <f t="shared" si="5"/>
        <v>114000</v>
      </c>
      <c r="H356" s="627"/>
      <c r="I356" s="627"/>
      <c r="J356" s="627"/>
      <c r="K356" s="627"/>
      <c r="N356" s="633"/>
    </row>
    <row r="357" spans="1:14" s="626" customFormat="1" ht="15.75" hidden="1" outlineLevel="1">
      <c r="A357" s="627"/>
      <c r="B357" s="637" t="s">
        <v>1200</v>
      </c>
      <c r="C357" s="627"/>
      <c r="D357" s="687">
        <v>400</v>
      </c>
      <c r="E357" s="501" t="s">
        <v>12</v>
      </c>
      <c r="F357" s="501">
        <v>260</v>
      </c>
      <c r="G357" s="687">
        <f t="shared" si="5"/>
        <v>104000</v>
      </c>
      <c r="H357" s="627"/>
      <c r="I357" s="627"/>
      <c r="J357" s="627"/>
      <c r="K357" s="627"/>
      <c r="N357" s="633"/>
    </row>
    <row r="358" spans="1:14" s="626" customFormat="1" ht="15.75" hidden="1" outlineLevel="1">
      <c r="A358" s="627"/>
      <c r="B358" s="637" t="s">
        <v>1201</v>
      </c>
      <c r="C358" s="627"/>
      <c r="D358" s="687">
        <v>150</v>
      </c>
      <c r="E358" s="501" t="s">
        <v>12</v>
      </c>
      <c r="F358" s="501">
        <v>336</v>
      </c>
      <c r="G358" s="687">
        <f t="shared" ref="G358:G421" si="6">F358*D358</f>
        <v>50400</v>
      </c>
      <c r="H358" s="627"/>
      <c r="I358" s="627"/>
      <c r="J358" s="627"/>
      <c r="K358" s="627"/>
      <c r="N358" s="633"/>
    </row>
    <row r="359" spans="1:14" s="626" customFormat="1" ht="15.75" hidden="1" outlineLevel="1">
      <c r="A359" s="627"/>
      <c r="B359" s="637" t="s">
        <v>1202</v>
      </c>
      <c r="C359" s="627"/>
      <c r="D359" s="687">
        <v>100</v>
      </c>
      <c r="E359" s="501" t="s">
        <v>12</v>
      </c>
      <c r="F359" s="501">
        <v>220</v>
      </c>
      <c r="G359" s="687">
        <f t="shared" si="6"/>
        <v>22000</v>
      </c>
      <c r="H359" s="627"/>
      <c r="I359" s="627"/>
      <c r="J359" s="627"/>
      <c r="K359" s="627"/>
      <c r="N359" s="633"/>
    </row>
    <row r="360" spans="1:14" s="626" customFormat="1" ht="15.75" hidden="1" outlineLevel="1">
      <c r="A360" s="627"/>
      <c r="B360" s="637" t="s">
        <v>1202</v>
      </c>
      <c r="C360" s="627"/>
      <c r="D360" s="687">
        <v>100</v>
      </c>
      <c r="E360" s="501" t="s">
        <v>12</v>
      </c>
      <c r="F360" s="501">
        <v>240</v>
      </c>
      <c r="G360" s="687">
        <f t="shared" si="6"/>
        <v>24000</v>
      </c>
      <c r="H360" s="627"/>
      <c r="I360" s="627"/>
      <c r="J360" s="627"/>
      <c r="K360" s="627"/>
      <c r="N360" s="633"/>
    </row>
    <row r="361" spans="1:14" s="626" customFormat="1" ht="15.75" hidden="1" outlineLevel="1">
      <c r="A361" s="627"/>
      <c r="B361" s="637" t="s">
        <v>1203</v>
      </c>
      <c r="C361" s="627"/>
      <c r="D361" s="687">
        <v>50</v>
      </c>
      <c r="E361" s="501" t="s">
        <v>12</v>
      </c>
      <c r="F361" s="501">
        <v>350</v>
      </c>
      <c r="G361" s="687">
        <f t="shared" si="6"/>
        <v>17500</v>
      </c>
      <c r="H361" s="627"/>
      <c r="I361" s="627"/>
      <c r="J361" s="627"/>
      <c r="K361" s="627"/>
      <c r="N361" s="633"/>
    </row>
    <row r="362" spans="1:14" s="626" customFormat="1" ht="15.75" hidden="1" outlineLevel="1">
      <c r="A362" s="627"/>
      <c r="B362" s="637" t="s">
        <v>1204</v>
      </c>
      <c r="C362" s="627"/>
      <c r="D362" s="687">
        <v>720</v>
      </c>
      <c r="E362" s="501" t="s">
        <v>12</v>
      </c>
      <c r="F362" s="501">
        <v>135</v>
      </c>
      <c r="G362" s="687">
        <f t="shared" si="6"/>
        <v>97200</v>
      </c>
      <c r="H362" s="627"/>
      <c r="I362" s="627"/>
      <c r="J362" s="627"/>
      <c r="K362" s="627"/>
      <c r="N362" s="633"/>
    </row>
    <row r="363" spans="1:14" s="626" customFormat="1" ht="15.75" hidden="1" outlineLevel="1">
      <c r="A363" s="627"/>
      <c r="B363" s="637" t="s">
        <v>1205</v>
      </c>
      <c r="C363" s="627"/>
      <c r="D363" s="687">
        <v>300</v>
      </c>
      <c r="E363" s="501" t="s">
        <v>12</v>
      </c>
      <c r="F363" s="501">
        <v>700</v>
      </c>
      <c r="G363" s="687">
        <f t="shared" si="6"/>
        <v>210000</v>
      </c>
      <c r="H363" s="627"/>
      <c r="I363" s="627"/>
      <c r="J363" s="627"/>
      <c r="K363" s="627"/>
      <c r="N363" s="633"/>
    </row>
    <row r="364" spans="1:14" s="626" customFormat="1" ht="15.75" hidden="1" outlineLevel="1">
      <c r="A364" s="627"/>
      <c r="B364" s="637" t="s">
        <v>1206</v>
      </c>
      <c r="C364" s="627"/>
      <c r="D364" s="687">
        <v>60</v>
      </c>
      <c r="E364" s="501" t="s">
        <v>12</v>
      </c>
      <c r="F364" s="501">
        <v>280</v>
      </c>
      <c r="G364" s="687">
        <f t="shared" si="6"/>
        <v>16800</v>
      </c>
      <c r="H364" s="627"/>
      <c r="I364" s="627"/>
      <c r="J364" s="627"/>
      <c r="K364" s="627"/>
      <c r="N364" s="633"/>
    </row>
    <row r="365" spans="1:14" s="626" customFormat="1" ht="15.75" hidden="1" outlineLevel="1">
      <c r="A365" s="627"/>
      <c r="B365" s="637" t="s">
        <v>1207</v>
      </c>
      <c r="C365" s="627"/>
      <c r="D365" s="687">
        <v>150</v>
      </c>
      <c r="E365" s="501" t="s">
        <v>12</v>
      </c>
      <c r="F365" s="501">
        <v>60</v>
      </c>
      <c r="G365" s="687">
        <f t="shared" si="6"/>
        <v>9000</v>
      </c>
      <c r="H365" s="627"/>
      <c r="I365" s="627"/>
      <c r="J365" s="627"/>
      <c r="K365" s="627"/>
      <c r="N365" s="633"/>
    </row>
    <row r="366" spans="1:14" s="626" customFormat="1" ht="15.75" hidden="1" outlineLevel="1">
      <c r="A366" s="627"/>
      <c r="B366" s="637" t="s">
        <v>1208</v>
      </c>
      <c r="C366" s="627"/>
      <c r="D366" s="687">
        <v>50</v>
      </c>
      <c r="E366" s="501" t="s">
        <v>12</v>
      </c>
      <c r="F366" s="501">
        <v>600</v>
      </c>
      <c r="G366" s="687">
        <f t="shared" si="6"/>
        <v>30000</v>
      </c>
      <c r="H366" s="627"/>
      <c r="I366" s="627"/>
      <c r="J366" s="627"/>
      <c r="K366" s="627"/>
      <c r="N366" s="633"/>
    </row>
    <row r="367" spans="1:14" s="626" customFormat="1" ht="15.75" hidden="1" outlineLevel="1">
      <c r="A367" s="627"/>
      <c r="B367" s="637" t="s">
        <v>1209</v>
      </c>
      <c r="C367" s="627"/>
      <c r="D367" s="687">
        <v>150</v>
      </c>
      <c r="E367" s="501" t="s">
        <v>12</v>
      </c>
      <c r="F367" s="501">
        <v>250</v>
      </c>
      <c r="G367" s="687">
        <f t="shared" si="6"/>
        <v>37500</v>
      </c>
      <c r="H367" s="627"/>
      <c r="I367" s="627"/>
      <c r="J367" s="627"/>
      <c r="K367" s="627"/>
      <c r="N367" s="633"/>
    </row>
    <row r="368" spans="1:14" s="626" customFormat="1" ht="15.75" hidden="1" outlineLevel="1">
      <c r="A368" s="627"/>
      <c r="B368" s="637" t="s">
        <v>1210</v>
      </c>
      <c r="C368" s="627"/>
      <c r="D368" s="687">
        <v>20</v>
      </c>
      <c r="E368" s="501" t="s">
        <v>12</v>
      </c>
      <c r="F368" s="501">
        <v>300</v>
      </c>
      <c r="G368" s="687">
        <f t="shared" si="6"/>
        <v>6000</v>
      </c>
      <c r="H368" s="627"/>
      <c r="I368" s="627"/>
      <c r="J368" s="627"/>
      <c r="K368" s="627"/>
      <c r="N368" s="633"/>
    </row>
    <row r="369" spans="1:14" s="626" customFormat="1" ht="15.75" hidden="1" outlineLevel="1">
      <c r="A369" s="627"/>
      <c r="B369" s="637" t="s">
        <v>1211</v>
      </c>
      <c r="C369" s="627"/>
      <c r="D369" s="687">
        <v>20</v>
      </c>
      <c r="E369" s="501" t="s">
        <v>12</v>
      </c>
      <c r="F369" s="501">
        <v>220</v>
      </c>
      <c r="G369" s="687">
        <f t="shared" si="6"/>
        <v>4400</v>
      </c>
      <c r="H369" s="627"/>
      <c r="I369" s="627"/>
      <c r="J369" s="627"/>
      <c r="K369" s="627"/>
      <c r="N369" s="633"/>
    </row>
    <row r="370" spans="1:14" s="626" customFormat="1" ht="31.5" hidden="1" outlineLevel="1">
      <c r="A370" s="627"/>
      <c r="B370" s="637" t="s">
        <v>1212</v>
      </c>
      <c r="C370" s="627"/>
      <c r="D370" s="687">
        <v>6</v>
      </c>
      <c r="E370" s="501" t="s">
        <v>12</v>
      </c>
      <c r="F370" s="501">
        <v>700</v>
      </c>
      <c r="G370" s="687">
        <f t="shared" si="6"/>
        <v>4200</v>
      </c>
      <c r="H370" s="627"/>
      <c r="I370" s="627"/>
      <c r="J370" s="627"/>
      <c r="K370" s="627"/>
      <c r="N370" s="633"/>
    </row>
    <row r="371" spans="1:14" s="626" customFormat="1" ht="15.75" hidden="1" outlineLevel="1">
      <c r="A371" s="627"/>
      <c r="B371" s="637" t="s">
        <v>1213</v>
      </c>
      <c r="C371" s="627"/>
      <c r="D371" s="687">
        <v>5</v>
      </c>
      <c r="E371" s="501" t="s">
        <v>12</v>
      </c>
      <c r="F371" s="501">
        <v>4200</v>
      </c>
      <c r="G371" s="687">
        <f t="shared" si="6"/>
        <v>21000</v>
      </c>
      <c r="H371" s="627"/>
      <c r="I371" s="627"/>
      <c r="J371" s="627"/>
      <c r="K371" s="627"/>
      <c r="N371" s="633"/>
    </row>
    <row r="372" spans="1:14" s="626" customFormat="1" ht="15.75" hidden="1" outlineLevel="1">
      <c r="A372" s="627"/>
      <c r="B372" s="637" t="s">
        <v>993</v>
      </c>
      <c r="C372" s="627"/>
      <c r="D372" s="687">
        <v>250</v>
      </c>
      <c r="E372" s="501" t="s">
        <v>12</v>
      </c>
      <c r="F372" s="501">
        <v>30</v>
      </c>
      <c r="G372" s="687">
        <f t="shared" si="6"/>
        <v>7500</v>
      </c>
      <c r="H372" s="627"/>
      <c r="I372" s="627"/>
      <c r="J372" s="627"/>
      <c r="K372" s="627"/>
      <c r="N372" s="633"/>
    </row>
    <row r="373" spans="1:14" s="626" customFormat="1" ht="15.75" hidden="1" outlineLevel="1">
      <c r="A373" s="627"/>
      <c r="B373" s="637" t="s">
        <v>1214</v>
      </c>
      <c r="C373" s="627"/>
      <c r="D373" s="687">
        <v>100</v>
      </c>
      <c r="E373" s="501" t="s">
        <v>12</v>
      </c>
      <c r="F373" s="501">
        <v>50</v>
      </c>
      <c r="G373" s="687">
        <f t="shared" si="6"/>
        <v>5000</v>
      </c>
      <c r="H373" s="627"/>
      <c r="I373" s="627"/>
      <c r="J373" s="627"/>
      <c r="K373" s="627"/>
      <c r="N373" s="633"/>
    </row>
    <row r="374" spans="1:14" s="626" customFormat="1" ht="15.75" hidden="1" outlineLevel="1">
      <c r="A374" s="627"/>
      <c r="B374" s="637" t="s">
        <v>1215</v>
      </c>
      <c r="C374" s="627"/>
      <c r="D374" s="687">
        <v>100</v>
      </c>
      <c r="E374" s="501" t="s">
        <v>12</v>
      </c>
      <c r="F374" s="501">
        <v>70</v>
      </c>
      <c r="G374" s="687">
        <f t="shared" si="6"/>
        <v>7000</v>
      </c>
      <c r="H374" s="627"/>
      <c r="I374" s="627"/>
      <c r="J374" s="627"/>
      <c r="K374" s="627"/>
      <c r="N374" s="633"/>
    </row>
    <row r="375" spans="1:14" s="626" customFormat="1" ht="15.75" hidden="1" outlineLevel="1">
      <c r="A375" s="627"/>
      <c r="B375" s="637" t="s">
        <v>1216</v>
      </c>
      <c r="C375" s="627"/>
      <c r="D375" s="687">
        <v>100</v>
      </c>
      <c r="E375" s="501" t="s">
        <v>12</v>
      </c>
      <c r="F375" s="501">
        <v>50</v>
      </c>
      <c r="G375" s="687">
        <f t="shared" si="6"/>
        <v>5000</v>
      </c>
      <c r="H375" s="627"/>
      <c r="I375" s="627"/>
      <c r="J375" s="627"/>
      <c r="K375" s="627"/>
      <c r="N375" s="633"/>
    </row>
    <row r="376" spans="1:14" s="626" customFormat="1" ht="15.75" hidden="1" outlineLevel="1">
      <c r="A376" s="627"/>
      <c r="B376" s="637" t="s">
        <v>1217</v>
      </c>
      <c r="C376" s="627"/>
      <c r="D376" s="687">
        <v>15</v>
      </c>
      <c r="E376" s="501" t="s">
        <v>12</v>
      </c>
      <c r="F376" s="501">
        <v>600</v>
      </c>
      <c r="G376" s="687">
        <f t="shared" si="6"/>
        <v>9000</v>
      </c>
      <c r="H376" s="627"/>
      <c r="I376" s="627"/>
      <c r="J376" s="627"/>
      <c r="K376" s="627"/>
      <c r="N376" s="633"/>
    </row>
    <row r="377" spans="1:14" s="626" customFormat="1" ht="15.75" hidden="1" outlineLevel="1">
      <c r="A377" s="627"/>
      <c r="B377" s="637" t="s">
        <v>1218</v>
      </c>
      <c r="C377" s="627"/>
      <c r="D377" s="687">
        <v>30</v>
      </c>
      <c r="E377" s="501" t="s">
        <v>12</v>
      </c>
      <c r="F377" s="501">
        <v>220</v>
      </c>
      <c r="G377" s="687">
        <f t="shared" si="6"/>
        <v>6600</v>
      </c>
      <c r="H377" s="627"/>
      <c r="I377" s="627"/>
      <c r="J377" s="627"/>
      <c r="K377" s="627"/>
      <c r="N377" s="633"/>
    </row>
    <row r="378" spans="1:14" s="626" customFormat="1" ht="15.75" collapsed="1">
      <c r="A378" s="627"/>
      <c r="B378" s="627"/>
      <c r="C378" s="627"/>
      <c r="D378" s="687"/>
      <c r="E378" s="627"/>
      <c r="F378" s="629"/>
      <c r="G378" s="687"/>
      <c r="H378" s="627"/>
      <c r="I378" s="627"/>
      <c r="J378" s="627"/>
      <c r="K378" s="627"/>
      <c r="N378" s="633"/>
    </row>
    <row r="379" spans="1:14" s="633" customFormat="1" ht="15.75">
      <c r="A379" s="630"/>
      <c r="B379" s="630" t="s">
        <v>1288</v>
      </c>
      <c r="C379" s="630"/>
      <c r="D379" s="631"/>
      <c r="E379" s="630"/>
      <c r="F379" s="632"/>
      <c r="G379" s="631">
        <f>SUM(G380:G385)</f>
        <v>194100</v>
      </c>
      <c r="H379" s="630"/>
      <c r="I379" s="630"/>
      <c r="J379" s="630"/>
      <c r="K379" s="630"/>
    </row>
    <row r="380" spans="1:14" s="626" customFormat="1" ht="15.75" hidden="1" customHeight="1" outlineLevel="1">
      <c r="A380" s="627"/>
      <c r="B380" s="614" t="s">
        <v>1220</v>
      </c>
      <c r="C380" s="627"/>
      <c r="D380" s="687">
        <v>50</v>
      </c>
      <c r="E380" s="501" t="s">
        <v>590</v>
      </c>
      <c r="F380" s="501">
        <v>1800</v>
      </c>
      <c r="G380" s="687">
        <f t="shared" si="6"/>
        <v>90000</v>
      </c>
      <c r="H380" s="627"/>
      <c r="I380" s="627"/>
      <c r="J380" s="627"/>
      <c r="K380" s="627"/>
      <c r="N380" s="633"/>
    </row>
    <row r="381" spans="1:14" s="626" customFormat="1" ht="15.75" hidden="1" customHeight="1" outlineLevel="1">
      <c r="A381" s="627"/>
      <c r="B381" s="637" t="s">
        <v>1221</v>
      </c>
      <c r="C381" s="627"/>
      <c r="D381" s="687">
        <v>21</v>
      </c>
      <c r="E381" s="501" t="s">
        <v>590</v>
      </c>
      <c r="F381" s="501">
        <v>2500</v>
      </c>
      <c r="G381" s="687">
        <f t="shared" si="6"/>
        <v>52500</v>
      </c>
      <c r="H381" s="627"/>
      <c r="I381" s="627"/>
      <c r="J381" s="627"/>
      <c r="K381" s="627"/>
      <c r="N381" s="633"/>
    </row>
    <row r="382" spans="1:14" s="626" customFormat="1" ht="15.75" hidden="1" customHeight="1" outlineLevel="1">
      <c r="A382" s="627"/>
      <c r="B382" s="637" t="s">
        <v>1222</v>
      </c>
      <c r="C382" s="627"/>
      <c r="D382" s="687">
        <v>8</v>
      </c>
      <c r="E382" s="501" t="s">
        <v>590</v>
      </c>
      <c r="F382" s="501">
        <v>1700</v>
      </c>
      <c r="G382" s="687">
        <f t="shared" si="6"/>
        <v>13600</v>
      </c>
      <c r="H382" s="627"/>
      <c r="I382" s="627"/>
      <c r="J382" s="627"/>
      <c r="K382" s="627"/>
      <c r="N382" s="633"/>
    </row>
    <row r="383" spans="1:14" s="626" customFormat="1" ht="15.75" hidden="1" customHeight="1" outlineLevel="1">
      <c r="A383" s="627"/>
      <c r="B383" s="637" t="s">
        <v>1223</v>
      </c>
      <c r="C383" s="627"/>
      <c r="D383" s="687">
        <v>6</v>
      </c>
      <c r="E383" s="501" t="s">
        <v>590</v>
      </c>
      <c r="F383" s="501">
        <v>3000</v>
      </c>
      <c r="G383" s="687">
        <f t="shared" si="6"/>
        <v>18000</v>
      </c>
      <c r="H383" s="627"/>
      <c r="I383" s="627"/>
      <c r="J383" s="627"/>
      <c r="K383" s="627"/>
      <c r="N383" s="633"/>
    </row>
    <row r="384" spans="1:14" s="626" customFormat="1" ht="15.75" hidden="1" customHeight="1" outlineLevel="1">
      <c r="A384" s="627"/>
      <c r="B384" s="637" t="s">
        <v>1224</v>
      </c>
      <c r="C384" s="627"/>
      <c r="D384" s="687">
        <v>1</v>
      </c>
      <c r="E384" s="501" t="s">
        <v>590</v>
      </c>
      <c r="F384" s="501">
        <v>10000</v>
      </c>
      <c r="G384" s="687">
        <f t="shared" si="6"/>
        <v>10000</v>
      </c>
      <c r="H384" s="627"/>
      <c r="I384" s="627"/>
      <c r="J384" s="627"/>
      <c r="K384" s="627"/>
      <c r="N384" s="633"/>
    </row>
    <row r="385" spans="1:14" s="626" customFormat="1" ht="15.75" hidden="1" customHeight="1" outlineLevel="1">
      <c r="A385" s="627"/>
      <c r="B385" s="637" t="s">
        <v>1225</v>
      </c>
      <c r="C385" s="627"/>
      <c r="D385" s="687">
        <v>10</v>
      </c>
      <c r="E385" s="501" t="s">
        <v>590</v>
      </c>
      <c r="F385" s="501">
        <v>1000</v>
      </c>
      <c r="G385" s="687">
        <f t="shared" si="6"/>
        <v>10000</v>
      </c>
      <c r="H385" s="627"/>
      <c r="I385" s="627"/>
      <c r="J385" s="627"/>
      <c r="K385" s="627"/>
      <c r="N385" s="633"/>
    </row>
    <row r="386" spans="1:14" s="626" customFormat="1" ht="15.75" collapsed="1">
      <c r="A386" s="627"/>
      <c r="B386" s="627"/>
      <c r="C386" s="627"/>
      <c r="D386" s="687"/>
      <c r="E386" s="627"/>
      <c r="F386" s="629"/>
      <c r="G386" s="629"/>
      <c r="H386" s="627"/>
      <c r="I386" s="627"/>
      <c r="J386" s="627"/>
      <c r="K386" s="627"/>
      <c r="N386" s="633"/>
    </row>
    <row r="387" spans="1:14" s="633" customFormat="1" ht="15.75">
      <c r="A387" s="627"/>
      <c r="B387" s="630" t="s">
        <v>1303</v>
      </c>
      <c r="C387" s="630"/>
      <c r="D387" s="631"/>
      <c r="E387" s="630"/>
      <c r="F387" s="632">
        <v>6221990</v>
      </c>
      <c r="G387" s="631">
        <f>SUM(G388:G401)</f>
        <v>819990</v>
      </c>
      <c r="H387" s="630"/>
      <c r="I387" s="630"/>
      <c r="J387" s="630"/>
      <c r="K387" s="630"/>
    </row>
    <row r="388" spans="1:14" s="626" customFormat="1" ht="47.25" hidden="1" outlineLevel="1">
      <c r="A388" s="630"/>
      <c r="B388" s="639" t="s">
        <v>1229</v>
      </c>
      <c r="C388" s="627"/>
      <c r="D388" s="687">
        <v>11</v>
      </c>
      <c r="E388" s="635" t="s">
        <v>12</v>
      </c>
      <c r="F388" s="620">
        <v>1650</v>
      </c>
      <c r="G388" s="687">
        <f t="shared" si="6"/>
        <v>18150</v>
      </c>
      <c r="H388" s="627"/>
      <c r="I388" s="627"/>
      <c r="J388" s="627"/>
      <c r="K388" s="627"/>
      <c r="N388" s="633"/>
    </row>
    <row r="389" spans="1:14" s="626" customFormat="1" ht="47.25" hidden="1" outlineLevel="1">
      <c r="A389" s="627"/>
      <c r="B389" s="639" t="s">
        <v>1229</v>
      </c>
      <c r="C389" s="627"/>
      <c r="D389" s="687">
        <v>28</v>
      </c>
      <c r="E389" s="635" t="s">
        <v>12</v>
      </c>
      <c r="F389" s="620">
        <v>4180</v>
      </c>
      <c r="G389" s="687">
        <f t="shared" si="6"/>
        <v>117040</v>
      </c>
      <c r="H389" s="627"/>
      <c r="I389" s="627"/>
      <c r="J389" s="627"/>
      <c r="K389" s="627"/>
      <c r="N389" s="633"/>
    </row>
    <row r="390" spans="1:14" s="626" customFormat="1" ht="15.75" hidden="1" outlineLevel="1">
      <c r="A390" s="627"/>
      <c r="B390" s="640" t="s">
        <v>1230</v>
      </c>
      <c r="C390" s="627"/>
      <c r="D390" s="687">
        <v>76</v>
      </c>
      <c r="E390" s="635" t="s">
        <v>1231</v>
      </c>
      <c r="F390" s="620">
        <v>3500</v>
      </c>
      <c r="G390" s="687">
        <f t="shared" si="6"/>
        <v>266000</v>
      </c>
      <c r="H390" s="627"/>
      <c r="I390" s="627"/>
      <c r="J390" s="627"/>
      <c r="K390" s="627"/>
      <c r="N390" s="633"/>
    </row>
    <row r="391" spans="1:14" s="626" customFormat="1" ht="15.75" hidden="1" outlineLevel="1">
      <c r="A391" s="627"/>
      <c r="B391" s="640" t="s">
        <v>1230</v>
      </c>
      <c r="C391" s="627"/>
      <c r="D391" s="687">
        <v>10</v>
      </c>
      <c r="E391" s="635" t="s">
        <v>1231</v>
      </c>
      <c r="F391" s="620">
        <v>5000</v>
      </c>
      <c r="G391" s="687">
        <f t="shared" si="6"/>
        <v>50000</v>
      </c>
      <c r="H391" s="627"/>
      <c r="I391" s="627"/>
      <c r="J391" s="627"/>
      <c r="K391" s="627"/>
      <c r="N391" s="633"/>
    </row>
    <row r="392" spans="1:14" s="626" customFormat="1" ht="15.75" hidden="1" outlineLevel="1">
      <c r="A392" s="627"/>
      <c r="B392" s="640" t="s">
        <v>1232</v>
      </c>
      <c r="C392" s="627"/>
      <c r="D392" s="687">
        <v>3</v>
      </c>
      <c r="E392" s="635" t="s">
        <v>1231</v>
      </c>
      <c r="F392" s="620">
        <v>5400</v>
      </c>
      <c r="G392" s="687">
        <f t="shared" si="6"/>
        <v>16200</v>
      </c>
      <c r="H392" s="627"/>
      <c r="I392" s="627"/>
      <c r="J392" s="627"/>
      <c r="K392" s="627"/>
      <c r="N392" s="633"/>
    </row>
    <row r="393" spans="1:14" s="626" customFormat="1" ht="31.5" hidden="1" outlineLevel="1">
      <c r="A393" s="627"/>
      <c r="B393" s="639" t="s">
        <v>1233</v>
      </c>
      <c r="C393" s="627"/>
      <c r="D393" s="687">
        <v>4</v>
      </c>
      <c r="E393" s="635" t="s">
        <v>1231</v>
      </c>
      <c r="F393" s="620">
        <v>5400</v>
      </c>
      <c r="G393" s="687">
        <f t="shared" si="6"/>
        <v>21600</v>
      </c>
      <c r="H393" s="627"/>
      <c r="I393" s="627"/>
      <c r="J393" s="627"/>
      <c r="K393" s="627"/>
      <c r="N393" s="633"/>
    </row>
    <row r="394" spans="1:14" s="626" customFormat="1" ht="31.5" hidden="1" outlineLevel="1">
      <c r="A394" s="627"/>
      <c r="B394" s="639" t="s">
        <v>1234</v>
      </c>
      <c r="C394" s="627"/>
      <c r="D394" s="687">
        <v>6</v>
      </c>
      <c r="E394" s="635" t="s">
        <v>1231</v>
      </c>
      <c r="F394" s="620"/>
      <c r="G394" s="687">
        <f t="shared" si="6"/>
        <v>0</v>
      </c>
      <c r="H394" s="627"/>
      <c r="I394" s="627"/>
      <c r="J394" s="627"/>
      <c r="K394" s="627"/>
      <c r="N394" s="633"/>
    </row>
    <row r="395" spans="1:14" s="626" customFormat="1" ht="47.25" hidden="1" outlineLevel="1">
      <c r="A395" s="627"/>
      <c r="B395" s="639" t="s">
        <v>1235</v>
      </c>
      <c r="C395" s="627"/>
      <c r="D395" s="687">
        <v>8</v>
      </c>
      <c r="E395" s="635" t="s">
        <v>1231</v>
      </c>
      <c r="F395" s="620"/>
      <c r="G395" s="687">
        <f t="shared" si="6"/>
        <v>0</v>
      </c>
      <c r="H395" s="627"/>
      <c r="I395" s="627"/>
      <c r="J395" s="627"/>
      <c r="K395" s="627"/>
      <c r="N395" s="633"/>
    </row>
    <row r="396" spans="1:14" s="626" customFormat="1" ht="31.5" hidden="1" outlineLevel="1">
      <c r="A396" s="627"/>
      <c r="B396" s="639" t="s">
        <v>1236</v>
      </c>
      <c r="C396" s="627"/>
      <c r="D396" s="687">
        <v>2</v>
      </c>
      <c r="E396" s="635" t="s">
        <v>1231</v>
      </c>
      <c r="F396" s="620">
        <v>1200</v>
      </c>
      <c r="G396" s="687">
        <f t="shared" si="6"/>
        <v>2400</v>
      </c>
      <c r="H396" s="627"/>
      <c r="I396" s="627"/>
      <c r="J396" s="627"/>
      <c r="K396" s="627"/>
      <c r="N396" s="633"/>
    </row>
    <row r="397" spans="1:14" s="626" customFormat="1" ht="47.25" hidden="1" outlineLevel="1">
      <c r="A397" s="627"/>
      <c r="B397" s="639" t="s">
        <v>1237</v>
      </c>
      <c r="C397" s="627"/>
      <c r="D397" s="687">
        <v>3</v>
      </c>
      <c r="E397" s="635" t="s">
        <v>1231</v>
      </c>
      <c r="F397" s="620">
        <v>4160</v>
      </c>
      <c r="G397" s="687">
        <f t="shared" si="6"/>
        <v>12480</v>
      </c>
      <c r="H397" s="627"/>
      <c r="I397" s="627"/>
      <c r="J397" s="627"/>
      <c r="K397" s="627"/>
      <c r="N397" s="633"/>
    </row>
    <row r="398" spans="1:14" s="626" customFormat="1" ht="15.75" hidden="1" outlineLevel="1">
      <c r="A398" s="627"/>
      <c r="B398" s="639" t="s">
        <v>1238</v>
      </c>
      <c r="C398" s="627"/>
      <c r="D398" s="687">
        <v>1</v>
      </c>
      <c r="E398" s="635" t="s">
        <v>1231</v>
      </c>
      <c r="F398" s="620">
        <v>2900</v>
      </c>
      <c r="G398" s="687">
        <f t="shared" si="6"/>
        <v>2900</v>
      </c>
      <c r="H398" s="627"/>
      <c r="I398" s="627"/>
      <c r="J398" s="627"/>
      <c r="K398" s="627"/>
      <c r="N398" s="633"/>
    </row>
    <row r="399" spans="1:14" s="626" customFormat="1" ht="31.5" hidden="1" outlineLevel="1">
      <c r="A399" s="627"/>
      <c r="B399" s="639" t="s">
        <v>1239</v>
      </c>
      <c r="C399" s="627"/>
      <c r="D399" s="687">
        <v>10</v>
      </c>
      <c r="E399" s="635" t="s">
        <v>1231</v>
      </c>
      <c r="F399" s="620">
        <v>5960</v>
      </c>
      <c r="G399" s="687">
        <f t="shared" si="6"/>
        <v>59600</v>
      </c>
      <c r="H399" s="627"/>
      <c r="I399" s="627"/>
      <c r="J399" s="627"/>
      <c r="K399" s="627"/>
      <c r="N399" s="633"/>
    </row>
    <row r="400" spans="1:14" s="626" customFormat="1" ht="15.75" hidden="1" outlineLevel="1">
      <c r="A400" s="627"/>
      <c r="B400" s="641" t="s">
        <v>1240</v>
      </c>
      <c r="C400" s="627"/>
      <c r="D400" s="687">
        <v>36</v>
      </c>
      <c r="E400" s="635" t="s">
        <v>1231</v>
      </c>
      <c r="F400" s="620">
        <v>6000</v>
      </c>
      <c r="G400" s="687">
        <f t="shared" si="6"/>
        <v>216000</v>
      </c>
      <c r="H400" s="627"/>
      <c r="I400" s="627"/>
      <c r="J400" s="627"/>
      <c r="K400" s="627"/>
      <c r="N400" s="633"/>
    </row>
    <row r="401" spans="1:14" s="626" customFormat="1" ht="31.5" hidden="1" outlineLevel="1">
      <c r="A401" s="627"/>
      <c r="B401" s="639" t="s">
        <v>1241</v>
      </c>
      <c r="C401" s="627"/>
      <c r="D401" s="687">
        <v>9</v>
      </c>
      <c r="E401" s="635" t="s">
        <v>12</v>
      </c>
      <c r="F401" s="620">
        <v>4180</v>
      </c>
      <c r="G401" s="687">
        <f t="shared" si="6"/>
        <v>37620</v>
      </c>
      <c r="H401" s="627"/>
      <c r="I401" s="627"/>
      <c r="J401" s="627"/>
      <c r="K401" s="627"/>
      <c r="N401" s="633"/>
    </row>
    <row r="402" spans="1:14" s="626" customFormat="1" ht="15.75" hidden="1" outlineLevel="1">
      <c r="A402" s="627"/>
      <c r="B402" s="627"/>
      <c r="C402" s="627"/>
      <c r="D402" s="687"/>
      <c r="E402" s="627"/>
      <c r="F402" s="629"/>
      <c r="H402" s="627"/>
      <c r="I402" s="627"/>
      <c r="J402" s="627"/>
      <c r="K402" s="627"/>
      <c r="N402" s="633"/>
    </row>
    <row r="403" spans="1:14" s="633" customFormat="1" ht="15.75" hidden="1" outlineLevel="1">
      <c r="A403" s="627"/>
      <c r="B403" s="630" t="s">
        <v>1289</v>
      </c>
      <c r="C403" s="630"/>
      <c r="D403" s="631"/>
      <c r="E403" s="630"/>
      <c r="F403" s="632"/>
      <c r="G403" s="631">
        <f>SUM(G404:G431)</f>
        <v>5402000</v>
      </c>
      <c r="H403" s="630"/>
      <c r="I403" s="630"/>
      <c r="J403" s="630"/>
      <c r="K403" s="630"/>
    </row>
    <row r="404" spans="1:14" s="626" customFormat="1" ht="15.75" hidden="1" outlineLevel="1">
      <c r="A404" s="630"/>
      <c r="B404" s="608" t="s">
        <v>1244</v>
      </c>
      <c r="C404" s="627"/>
      <c r="D404" s="687">
        <v>500</v>
      </c>
      <c r="E404" s="466" t="s">
        <v>859</v>
      </c>
      <c r="F404" s="84">
        <v>600</v>
      </c>
      <c r="G404" s="687">
        <f t="shared" si="6"/>
        <v>300000</v>
      </c>
      <c r="H404" s="627"/>
      <c r="I404" s="627"/>
      <c r="J404" s="627"/>
      <c r="K404" s="627"/>
      <c r="N404" s="633"/>
    </row>
    <row r="405" spans="1:14" s="626" customFormat="1" ht="15.75" hidden="1" outlineLevel="1">
      <c r="A405" s="627"/>
      <c r="B405" s="608" t="s">
        <v>1245</v>
      </c>
      <c r="C405" s="627"/>
      <c r="D405" s="687">
        <v>600</v>
      </c>
      <c r="E405" s="466" t="s">
        <v>859</v>
      </c>
      <c r="F405" s="84">
        <v>350</v>
      </c>
      <c r="G405" s="687">
        <f t="shared" si="6"/>
        <v>210000</v>
      </c>
      <c r="H405" s="627"/>
      <c r="I405" s="627"/>
      <c r="J405" s="627"/>
      <c r="K405" s="627"/>
      <c r="N405" s="633"/>
    </row>
    <row r="406" spans="1:14" s="626" customFormat="1" ht="15.75" hidden="1" outlineLevel="1">
      <c r="A406" s="627"/>
      <c r="B406" s="608" t="s">
        <v>1246</v>
      </c>
      <c r="C406" s="627"/>
      <c r="D406" s="687">
        <v>800</v>
      </c>
      <c r="E406" s="466" t="s">
        <v>859</v>
      </c>
      <c r="F406" s="84">
        <v>250</v>
      </c>
      <c r="G406" s="687">
        <f t="shared" si="6"/>
        <v>200000</v>
      </c>
      <c r="H406" s="627"/>
      <c r="I406" s="627"/>
      <c r="J406" s="627"/>
      <c r="K406" s="627"/>
      <c r="N406" s="633"/>
    </row>
    <row r="407" spans="1:14" s="626" customFormat="1" ht="15.75" hidden="1" outlineLevel="1">
      <c r="A407" s="627"/>
      <c r="B407" s="608" t="s">
        <v>1247</v>
      </c>
      <c r="C407" s="627"/>
      <c r="D407" s="687">
        <v>0</v>
      </c>
      <c r="E407" s="466" t="s">
        <v>859</v>
      </c>
      <c r="F407" s="84"/>
      <c r="G407" s="687">
        <f t="shared" si="6"/>
        <v>0</v>
      </c>
      <c r="H407" s="627"/>
      <c r="I407" s="627"/>
      <c r="J407" s="627"/>
      <c r="K407" s="627"/>
      <c r="N407" s="633"/>
    </row>
    <row r="408" spans="1:14" s="626" customFormat="1" ht="15.75" hidden="1" outlineLevel="1">
      <c r="A408" s="627"/>
      <c r="B408" s="608" t="s">
        <v>1248</v>
      </c>
      <c r="C408" s="627"/>
      <c r="D408" s="687">
        <v>100</v>
      </c>
      <c r="E408" s="466" t="s">
        <v>859</v>
      </c>
      <c r="F408" s="84">
        <v>2300</v>
      </c>
      <c r="G408" s="687">
        <f t="shared" si="6"/>
        <v>230000</v>
      </c>
      <c r="H408" s="627"/>
      <c r="I408" s="627"/>
      <c r="J408" s="627"/>
      <c r="K408" s="627"/>
      <c r="N408" s="633"/>
    </row>
    <row r="409" spans="1:14" s="626" customFormat="1" ht="15.75" hidden="1" outlineLevel="1">
      <c r="A409" s="627"/>
      <c r="B409" s="608" t="s">
        <v>1249</v>
      </c>
      <c r="C409" s="627"/>
      <c r="D409" s="687">
        <v>200</v>
      </c>
      <c r="E409" s="466" t="s">
        <v>859</v>
      </c>
      <c r="F409" s="84">
        <v>1800</v>
      </c>
      <c r="G409" s="687">
        <f t="shared" si="6"/>
        <v>360000</v>
      </c>
      <c r="H409" s="627"/>
      <c r="I409" s="627"/>
      <c r="J409" s="627"/>
      <c r="K409" s="627"/>
      <c r="N409" s="633"/>
    </row>
    <row r="410" spans="1:14" s="626" customFormat="1" ht="15.75" hidden="1" outlineLevel="1">
      <c r="A410" s="627"/>
      <c r="B410" s="608" t="s">
        <v>1250</v>
      </c>
      <c r="C410" s="627"/>
      <c r="D410" s="687">
        <v>500</v>
      </c>
      <c r="E410" s="466" t="s">
        <v>859</v>
      </c>
      <c r="F410" s="84">
        <v>1400</v>
      </c>
      <c r="G410" s="687">
        <f t="shared" si="6"/>
        <v>700000</v>
      </c>
      <c r="H410" s="627"/>
      <c r="I410" s="627"/>
      <c r="J410" s="627"/>
      <c r="K410" s="627"/>
      <c r="N410" s="633"/>
    </row>
    <row r="411" spans="1:14" s="626" customFormat="1" ht="15.75" hidden="1" outlineLevel="1">
      <c r="A411" s="627"/>
      <c r="B411" s="608" t="s">
        <v>1251</v>
      </c>
      <c r="C411" s="627"/>
      <c r="D411" s="642">
        <v>100</v>
      </c>
      <c r="E411" s="466" t="s">
        <v>859</v>
      </c>
      <c r="F411" s="84">
        <v>1700</v>
      </c>
      <c r="G411" s="687">
        <f t="shared" si="6"/>
        <v>170000</v>
      </c>
      <c r="H411" s="627"/>
      <c r="I411" s="627"/>
      <c r="J411" s="627"/>
      <c r="K411" s="627"/>
      <c r="N411" s="633"/>
    </row>
    <row r="412" spans="1:14" s="626" customFormat="1" ht="15.75" hidden="1" outlineLevel="1">
      <c r="A412" s="627"/>
      <c r="B412" s="608" t="s">
        <v>1252</v>
      </c>
      <c r="C412" s="627"/>
      <c r="D412" s="642">
        <v>0</v>
      </c>
      <c r="E412" s="466" t="s">
        <v>859</v>
      </c>
      <c r="F412" s="84"/>
      <c r="G412" s="687">
        <f t="shared" si="6"/>
        <v>0</v>
      </c>
      <c r="H412" s="627"/>
      <c r="I412" s="627"/>
      <c r="J412" s="627"/>
      <c r="K412" s="627"/>
      <c r="N412" s="633"/>
    </row>
    <row r="413" spans="1:14" s="626" customFormat="1" ht="15.75" hidden="1" outlineLevel="1">
      <c r="A413" s="627"/>
      <c r="B413" s="608" t="s">
        <v>1253</v>
      </c>
      <c r="C413" s="627"/>
      <c r="D413" s="642">
        <v>0</v>
      </c>
      <c r="E413" s="466" t="s">
        <v>859</v>
      </c>
      <c r="F413" s="84"/>
      <c r="G413" s="687">
        <f t="shared" si="6"/>
        <v>0</v>
      </c>
      <c r="H413" s="627"/>
      <c r="I413" s="627"/>
      <c r="J413" s="627"/>
      <c r="K413" s="627"/>
      <c r="N413" s="633"/>
    </row>
    <row r="414" spans="1:14" s="626" customFormat="1" ht="15.75" hidden="1" outlineLevel="1">
      <c r="A414" s="627"/>
      <c r="B414" s="608" t="s">
        <v>1254</v>
      </c>
      <c r="C414" s="627"/>
      <c r="D414" s="642">
        <v>0</v>
      </c>
      <c r="E414" s="466" t="s">
        <v>1255</v>
      </c>
      <c r="F414" s="84"/>
      <c r="G414" s="687">
        <f t="shared" si="6"/>
        <v>0</v>
      </c>
      <c r="H414" s="627"/>
      <c r="I414" s="627"/>
      <c r="J414" s="627"/>
      <c r="K414" s="627"/>
      <c r="N414" s="633"/>
    </row>
    <row r="415" spans="1:14" s="626" customFormat="1" ht="15.75" hidden="1" outlineLevel="1">
      <c r="A415" s="627"/>
      <c r="B415" s="608" t="s">
        <v>1256</v>
      </c>
      <c r="C415" s="627"/>
      <c r="D415" s="642">
        <v>0</v>
      </c>
      <c r="E415" s="466" t="s">
        <v>1255</v>
      </c>
      <c r="F415" s="84"/>
      <c r="G415" s="687">
        <f t="shared" si="6"/>
        <v>0</v>
      </c>
      <c r="H415" s="627"/>
      <c r="I415" s="627"/>
      <c r="J415" s="627"/>
      <c r="K415" s="627"/>
      <c r="N415" s="633"/>
    </row>
    <row r="416" spans="1:14" s="626" customFormat="1" ht="15.75" hidden="1" outlineLevel="1">
      <c r="A416" s="627"/>
      <c r="B416" s="608" t="s">
        <v>1257</v>
      </c>
      <c r="C416" s="627"/>
      <c r="D416" s="642">
        <v>0</v>
      </c>
      <c r="E416" s="466" t="s">
        <v>1258</v>
      </c>
      <c r="F416" s="84"/>
      <c r="G416" s="687">
        <f t="shared" si="6"/>
        <v>0</v>
      </c>
      <c r="H416" s="627"/>
      <c r="I416" s="627"/>
      <c r="J416" s="627"/>
      <c r="K416" s="627"/>
      <c r="N416" s="633"/>
    </row>
    <row r="417" spans="1:14" s="626" customFormat="1" ht="15.75" hidden="1" outlineLevel="1">
      <c r="A417" s="627"/>
      <c r="B417" s="608" t="s">
        <v>1259</v>
      </c>
      <c r="C417" s="627"/>
      <c r="D417" s="642">
        <v>0</v>
      </c>
      <c r="E417" s="466" t="s">
        <v>1260</v>
      </c>
      <c r="F417" s="84"/>
      <c r="G417" s="687">
        <f t="shared" si="6"/>
        <v>0</v>
      </c>
      <c r="H417" s="627"/>
      <c r="I417" s="627"/>
      <c r="J417" s="627"/>
      <c r="K417" s="627"/>
      <c r="N417" s="633"/>
    </row>
    <row r="418" spans="1:14" s="626" customFormat="1" ht="15.75" hidden="1" outlineLevel="1">
      <c r="A418" s="627"/>
      <c r="B418" s="608" t="s">
        <v>1261</v>
      </c>
      <c r="C418" s="627"/>
      <c r="D418" s="642">
        <v>30</v>
      </c>
      <c r="E418" s="466" t="s">
        <v>1258</v>
      </c>
      <c r="F418" s="84">
        <v>2200</v>
      </c>
      <c r="G418" s="687">
        <f t="shared" si="6"/>
        <v>66000</v>
      </c>
      <c r="H418" s="627"/>
      <c r="I418" s="627"/>
      <c r="J418" s="627"/>
      <c r="K418" s="627"/>
      <c r="N418" s="633"/>
    </row>
    <row r="419" spans="1:14" s="626" customFormat="1" ht="15.75" hidden="1" outlineLevel="1">
      <c r="A419" s="627"/>
      <c r="B419" s="608" t="s">
        <v>1262</v>
      </c>
      <c r="C419" s="627"/>
      <c r="D419" s="642">
        <v>0</v>
      </c>
      <c r="E419" s="466" t="s">
        <v>1258</v>
      </c>
      <c r="F419" s="84"/>
      <c r="G419" s="687">
        <f t="shared" si="6"/>
        <v>0</v>
      </c>
      <c r="H419" s="627"/>
      <c r="I419" s="627"/>
      <c r="J419" s="627"/>
      <c r="K419" s="627"/>
      <c r="N419" s="633"/>
    </row>
    <row r="420" spans="1:14" s="626" customFormat="1" ht="15.75" hidden="1" outlineLevel="1">
      <c r="A420" s="627"/>
      <c r="B420" s="608" t="s">
        <v>1263</v>
      </c>
      <c r="C420" s="627"/>
      <c r="D420" s="642">
        <v>0</v>
      </c>
      <c r="E420" s="466" t="s">
        <v>1258</v>
      </c>
      <c r="F420" s="84"/>
      <c r="G420" s="687">
        <f t="shared" si="6"/>
        <v>0</v>
      </c>
      <c r="H420" s="627"/>
      <c r="I420" s="627"/>
      <c r="J420" s="627"/>
      <c r="K420" s="627"/>
      <c r="N420" s="633"/>
    </row>
    <row r="421" spans="1:14" s="626" customFormat="1" ht="15.75" hidden="1" outlineLevel="1">
      <c r="A421" s="627"/>
      <c r="B421" s="608" t="s">
        <v>1264</v>
      </c>
      <c r="C421" s="627"/>
      <c r="D421" s="642">
        <v>300</v>
      </c>
      <c r="E421" s="466" t="s">
        <v>1258</v>
      </c>
      <c r="F421" s="84">
        <v>330</v>
      </c>
      <c r="G421" s="687">
        <f t="shared" si="6"/>
        <v>99000</v>
      </c>
      <c r="H421" s="627"/>
      <c r="I421" s="627"/>
      <c r="J421" s="627"/>
      <c r="K421" s="627"/>
      <c r="N421" s="633"/>
    </row>
    <row r="422" spans="1:14" s="626" customFormat="1" ht="15.75" hidden="1" outlineLevel="1">
      <c r="A422" s="627"/>
      <c r="B422" s="608" t="s">
        <v>1265</v>
      </c>
      <c r="C422" s="627"/>
      <c r="D422" s="642">
        <v>300</v>
      </c>
      <c r="E422" s="466" t="s">
        <v>1258</v>
      </c>
      <c r="F422" s="84">
        <v>400</v>
      </c>
      <c r="G422" s="687">
        <f t="shared" ref="G422:G485" si="7">F422*D422</f>
        <v>120000</v>
      </c>
      <c r="H422" s="627"/>
      <c r="I422" s="627"/>
      <c r="J422" s="627"/>
      <c r="K422" s="627"/>
      <c r="N422" s="633"/>
    </row>
    <row r="423" spans="1:14" s="626" customFormat="1" ht="15.75" hidden="1" outlineLevel="1">
      <c r="A423" s="627"/>
      <c r="B423" s="608" t="s">
        <v>1266</v>
      </c>
      <c r="C423" s="627"/>
      <c r="D423" s="642">
        <v>40</v>
      </c>
      <c r="E423" s="466" t="s">
        <v>1258</v>
      </c>
      <c r="F423" s="84">
        <v>20500</v>
      </c>
      <c r="G423" s="687">
        <f t="shared" si="7"/>
        <v>820000</v>
      </c>
      <c r="H423" s="627"/>
      <c r="I423" s="627"/>
      <c r="J423" s="627"/>
      <c r="K423" s="627"/>
      <c r="N423" s="633"/>
    </row>
    <row r="424" spans="1:14" s="626" customFormat="1" ht="15.75" hidden="1" outlineLevel="1">
      <c r="A424" s="627"/>
      <c r="B424" s="611" t="s">
        <v>1267</v>
      </c>
      <c r="C424" s="627"/>
      <c r="D424" s="642">
        <v>0</v>
      </c>
      <c r="E424" s="610" t="s">
        <v>1258</v>
      </c>
      <c r="F424" s="612"/>
      <c r="G424" s="687">
        <f t="shared" si="7"/>
        <v>0</v>
      </c>
      <c r="H424" s="627"/>
      <c r="I424" s="627"/>
      <c r="J424" s="627"/>
      <c r="K424" s="627"/>
      <c r="N424" s="633"/>
    </row>
    <row r="425" spans="1:14" s="626" customFormat="1" ht="15.75" hidden="1" outlineLevel="1">
      <c r="A425" s="627"/>
      <c r="B425" s="614" t="s">
        <v>1268</v>
      </c>
      <c r="C425" s="627"/>
      <c r="D425" s="642">
        <v>21</v>
      </c>
      <c r="E425" s="501" t="s">
        <v>1258</v>
      </c>
      <c r="F425" s="503">
        <v>15000</v>
      </c>
      <c r="G425" s="687">
        <f t="shared" si="7"/>
        <v>315000</v>
      </c>
      <c r="H425" s="627"/>
      <c r="I425" s="627"/>
      <c r="J425" s="627"/>
      <c r="K425" s="627"/>
      <c r="N425" s="633"/>
    </row>
    <row r="426" spans="1:14" s="626" customFormat="1" ht="15.75" hidden="1" outlineLevel="1">
      <c r="A426" s="627"/>
      <c r="B426" s="641" t="s">
        <v>1269</v>
      </c>
      <c r="C426" s="627"/>
      <c r="D426" s="642">
        <v>1</v>
      </c>
      <c r="E426" s="501" t="s">
        <v>1258</v>
      </c>
      <c r="F426" s="503">
        <v>500000</v>
      </c>
      <c r="G426" s="687">
        <f t="shared" si="7"/>
        <v>500000</v>
      </c>
      <c r="H426" s="627"/>
      <c r="I426" s="627"/>
      <c r="J426" s="627"/>
      <c r="K426" s="627"/>
      <c r="N426" s="633"/>
    </row>
    <row r="427" spans="1:14" s="626" customFormat="1" ht="15.75" hidden="1" outlineLevel="1">
      <c r="A427" s="627"/>
      <c r="B427" s="641" t="s">
        <v>1270</v>
      </c>
      <c r="C427" s="627"/>
      <c r="D427" s="642">
        <v>1</v>
      </c>
      <c r="E427" s="501" t="s">
        <v>1258</v>
      </c>
      <c r="F427" s="503">
        <v>300000</v>
      </c>
      <c r="G427" s="687">
        <f t="shared" si="7"/>
        <v>300000</v>
      </c>
      <c r="H427" s="627"/>
      <c r="I427" s="627"/>
      <c r="J427" s="627"/>
      <c r="K427" s="627"/>
      <c r="N427" s="633"/>
    </row>
    <row r="428" spans="1:14" s="626" customFormat="1" ht="15.75" hidden="1" outlineLevel="1">
      <c r="A428" s="627"/>
      <c r="B428" s="643" t="s">
        <v>1271</v>
      </c>
      <c r="C428" s="627"/>
      <c r="D428" s="642">
        <v>42</v>
      </c>
      <c r="E428" s="616" t="s">
        <v>1258</v>
      </c>
      <c r="F428" s="618">
        <v>10000</v>
      </c>
      <c r="G428" s="687">
        <f t="shared" si="7"/>
        <v>420000</v>
      </c>
      <c r="H428" s="627"/>
      <c r="I428" s="627"/>
      <c r="J428" s="627"/>
      <c r="K428" s="627"/>
      <c r="N428" s="633"/>
    </row>
    <row r="429" spans="1:14" s="626" customFormat="1" ht="15.75" hidden="1" outlineLevel="1">
      <c r="A429" s="627"/>
      <c r="B429" s="617" t="s">
        <v>1272</v>
      </c>
      <c r="C429" s="627"/>
      <c r="D429" s="642">
        <v>42</v>
      </c>
      <c r="E429" s="616" t="s">
        <v>1258</v>
      </c>
      <c r="F429" s="618">
        <v>12000</v>
      </c>
      <c r="G429" s="687">
        <f t="shared" si="7"/>
        <v>504000</v>
      </c>
      <c r="H429" s="627"/>
      <c r="I429" s="627"/>
      <c r="J429" s="627"/>
      <c r="K429" s="627"/>
      <c r="N429" s="633"/>
    </row>
    <row r="430" spans="1:14" s="626" customFormat="1" ht="15.75" hidden="1" outlineLevel="1">
      <c r="A430" s="627"/>
      <c r="B430" s="614" t="s">
        <v>1273</v>
      </c>
      <c r="C430" s="627"/>
      <c r="D430" s="642">
        <v>30</v>
      </c>
      <c r="E430" s="501" t="s">
        <v>1258</v>
      </c>
      <c r="F430" s="503">
        <v>1600</v>
      </c>
      <c r="G430" s="687">
        <f t="shared" si="7"/>
        <v>48000</v>
      </c>
      <c r="H430" s="627"/>
      <c r="I430" s="627"/>
      <c r="J430" s="627"/>
      <c r="K430" s="627"/>
      <c r="N430" s="633"/>
    </row>
    <row r="431" spans="1:14" s="626" customFormat="1" ht="15.75" hidden="1" outlineLevel="1">
      <c r="A431" s="627"/>
      <c r="B431" s="614" t="s">
        <v>1274</v>
      </c>
      <c r="C431" s="627"/>
      <c r="D431" s="642">
        <v>100</v>
      </c>
      <c r="E431" s="501" t="s">
        <v>1258</v>
      </c>
      <c r="F431" s="503">
        <v>400</v>
      </c>
      <c r="G431" s="687">
        <f t="shared" si="7"/>
        <v>40000</v>
      </c>
      <c r="H431" s="627"/>
      <c r="I431" s="627"/>
      <c r="J431" s="627"/>
      <c r="K431" s="627"/>
      <c r="N431" s="633"/>
    </row>
    <row r="432" spans="1:14" s="626" customFormat="1" ht="15.75" collapsed="1">
      <c r="A432" s="627"/>
      <c r="B432" s="627"/>
      <c r="C432" s="627"/>
      <c r="D432" s="627"/>
      <c r="E432" s="627"/>
      <c r="F432" s="629"/>
      <c r="H432" s="627"/>
      <c r="I432" s="627"/>
      <c r="J432" s="627"/>
      <c r="K432" s="627"/>
      <c r="N432" s="633"/>
    </row>
    <row r="433" spans="1:14" s="626" customFormat="1" ht="15.75">
      <c r="A433" s="627"/>
      <c r="B433" s="630" t="s">
        <v>1290</v>
      </c>
      <c r="C433" s="627"/>
      <c r="D433" s="627"/>
      <c r="E433" s="627"/>
      <c r="F433" s="629"/>
      <c r="G433" s="631">
        <f>SUM(G434:G847)</f>
        <v>11450659.379999999</v>
      </c>
      <c r="H433" s="627"/>
      <c r="I433" s="627"/>
      <c r="J433" s="627"/>
      <c r="K433" s="627"/>
      <c r="N433" s="633"/>
    </row>
    <row r="434" spans="1:14" s="626" customFormat="1" ht="15.75" hidden="1" outlineLevel="1">
      <c r="A434" s="627"/>
      <c r="B434" s="644" t="s">
        <v>11</v>
      </c>
      <c r="C434" s="627"/>
      <c r="D434" s="686">
        <v>35</v>
      </c>
      <c r="E434" s="686" t="s">
        <v>12</v>
      </c>
      <c r="F434" s="686">
        <v>3100</v>
      </c>
      <c r="G434" s="687">
        <f t="shared" si="7"/>
        <v>108500</v>
      </c>
      <c r="H434" s="627"/>
      <c r="I434" s="627"/>
      <c r="J434" s="627"/>
      <c r="K434" s="627"/>
      <c r="N434" s="633"/>
    </row>
    <row r="435" spans="1:14" s="626" customFormat="1" ht="31.5" hidden="1" outlineLevel="1">
      <c r="A435" s="627"/>
      <c r="B435" s="644" t="s">
        <v>14</v>
      </c>
      <c r="C435" s="627"/>
      <c r="D435" s="686">
        <v>30</v>
      </c>
      <c r="E435" s="686" t="s">
        <v>15</v>
      </c>
      <c r="F435" s="686">
        <v>410</v>
      </c>
      <c r="G435" s="687">
        <f t="shared" si="7"/>
        <v>12300</v>
      </c>
      <c r="H435" s="627"/>
      <c r="I435" s="627"/>
      <c r="J435" s="627"/>
      <c r="K435" s="627"/>
      <c r="N435" s="633"/>
    </row>
    <row r="436" spans="1:14" s="626" customFormat="1" ht="15.75" hidden="1" outlineLevel="1">
      <c r="A436" s="627"/>
      <c r="B436" s="644" t="s">
        <v>16</v>
      </c>
      <c r="C436" s="627"/>
      <c r="D436" s="686">
        <v>30</v>
      </c>
      <c r="E436" s="686" t="s">
        <v>15</v>
      </c>
      <c r="F436" s="686">
        <v>2600</v>
      </c>
      <c r="G436" s="687">
        <f t="shared" si="7"/>
        <v>78000</v>
      </c>
      <c r="H436" s="627"/>
      <c r="I436" s="627"/>
      <c r="J436" s="627"/>
      <c r="K436" s="627"/>
      <c r="N436" s="633"/>
    </row>
    <row r="437" spans="1:14" s="626" customFormat="1" ht="31.5" hidden="1" outlineLevel="1">
      <c r="A437" s="627"/>
      <c r="B437" s="645" t="s">
        <v>17</v>
      </c>
      <c r="C437" s="627"/>
      <c r="D437" s="646">
        <v>1000</v>
      </c>
      <c r="E437" s="466" t="s">
        <v>12</v>
      </c>
      <c r="F437" s="647">
        <v>70</v>
      </c>
      <c r="G437" s="687">
        <f t="shared" si="7"/>
        <v>70000</v>
      </c>
      <c r="H437" s="627"/>
      <c r="I437" s="627"/>
      <c r="J437" s="627"/>
      <c r="K437" s="627"/>
      <c r="N437" s="633"/>
    </row>
    <row r="438" spans="1:14" s="626" customFormat="1" ht="31.5" hidden="1" outlineLevel="1">
      <c r="A438" s="627"/>
      <c r="B438" s="645" t="s">
        <v>18</v>
      </c>
      <c r="C438" s="627"/>
      <c r="D438" s="646">
        <v>500</v>
      </c>
      <c r="E438" s="466" t="s">
        <v>12</v>
      </c>
      <c r="F438" s="647">
        <v>90</v>
      </c>
      <c r="G438" s="687">
        <f t="shared" si="7"/>
        <v>45000</v>
      </c>
      <c r="H438" s="627"/>
      <c r="I438" s="627"/>
      <c r="J438" s="627"/>
      <c r="K438" s="627"/>
      <c r="N438" s="633"/>
    </row>
    <row r="439" spans="1:14" s="626" customFormat="1" ht="31.5" hidden="1" outlineLevel="1">
      <c r="A439" s="627"/>
      <c r="B439" s="645" t="s">
        <v>19</v>
      </c>
      <c r="C439" s="627"/>
      <c r="D439" s="646">
        <v>200</v>
      </c>
      <c r="E439" s="466" t="s">
        <v>12</v>
      </c>
      <c r="F439" s="647">
        <v>60</v>
      </c>
      <c r="G439" s="687">
        <f t="shared" si="7"/>
        <v>12000</v>
      </c>
      <c r="H439" s="627"/>
      <c r="I439" s="627"/>
      <c r="J439" s="627"/>
      <c r="K439" s="627"/>
      <c r="N439" s="633"/>
    </row>
    <row r="440" spans="1:14" s="626" customFormat="1" ht="31.5" hidden="1" outlineLevel="1">
      <c r="A440" s="627"/>
      <c r="B440" s="645" t="s">
        <v>20</v>
      </c>
      <c r="C440" s="627"/>
      <c r="D440" s="646">
        <v>200</v>
      </c>
      <c r="E440" s="466" t="s">
        <v>12</v>
      </c>
      <c r="F440" s="647">
        <v>63</v>
      </c>
      <c r="G440" s="687">
        <f t="shared" si="7"/>
        <v>12600</v>
      </c>
      <c r="H440" s="627"/>
      <c r="I440" s="627"/>
      <c r="J440" s="627"/>
      <c r="K440" s="627"/>
      <c r="N440" s="633"/>
    </row>
    <row r="441" spans="1:14" s="626" customFormat="1" ht="15.75" hidden="1" outlineLevel="1">
      <c r="A441" s="627"/>
      <c r="B441" s="644" t="s">
        <v>21</v>
      </c>
      <c r="C441" s="627"/>
      <c r="D441" s="686">
        <v>20</v>
      </c>
      <c r="E441" s="686" t="s">
        <v>15</v>
      </c>
      <c r="F441" s="686">
        <v>1390</v>
      </c>
      <c r="G441" s="687">
        <f t="shared" si="7"/>
        <v>27800</v>
      </c>
      <c r="H441" s="627"/>
      <c r="I441" s="627"/>
      <c r="J441" s="627"/>
      <c r="K441" s="627"/>
      <c r="N441" s="633"/>
    </row>
    <row r="442" spans="1:14" s="626" customFormat="1" ht="15.75" hidden="1" outlineLevel="1">
      <c r="A442" s="627"/>
      <c r="B442" s="644" t="s">
        <v>22</v>
      </c>
      <c r="C442" s="627"/>
      <c r="D442" s="686">
        <v>20</v>
      </c>
      <c r="E442" s="686" t="s">
        <v>23</v>
      </c>
      <c r="F442" s="686">
        <v>1390</v>
      </c>
      <c r="G442" s="687">
        <f t="shared" si="7"/>
        <v>27800</v>
      </c>
      <c r="H442" s="627"/>
      <c r="I442" s="627"/>
      <c r="J442" s="627"/>
      <c r="K442" s="627"/>
      <c r="N442" s="633"/>
    </row>
    <row r="443" spans="1:14" s="626" customFormat="1" ht="15.75" hidden="1" outlineLevel="1">
      <c r="A443" s="627"/>
      <c r="B443" s="644" t="s">
        <v>24</v>
      </c>
      <c r="C443" s="627"/>
      <c r="D443" s="686">
        <v>600</v>
      </c>
      <c r="E443" s="686" t="s">
        <v>12</v>
      </c>
      <c r="F443" s="686">
        <v>9.8000000000000007</v>
      </c>
      <c r="G443" s="687">
        <f t="shared" si="7"/>
        <v>5880</v>
      </c>
      <c r="H443" s="627"/>
      <c r="I443" s="627"/>
      <c r="J443" s="627"/>
      <c r="K443" s="627"/>
      <c r="N443" s="633"/>
    </row>
    <row r="444" spans="1:14" s="626" customFormat="1" ht="15.75" hidden="1" outlineLevel="1">
      <c r="A444" s="627"/>
      <c r="B444" s="644" t="s">
        <v>25</v>
      </c>
      <c r="C444" s="627"/>
      <c r="D444" s="686">
        <v>30</v>
      </c>
      <c r="E444" s="686" t="s">
        <v>12</v>
      </c>
      <c r="F444" s="686">
        <v>595</v>
      </c>
      <c r="G444" s="687">
        <f t="shared" si="7"/>
        <v>17850</v>
      </c>
      <c r="H444" s="627"/>
      <c r="I444" s="627"/>
      <c r="J444" s="627"/>
      <c r="K444" s="627"/>
      <c r="N444" s="633"/>
    </row>
    <row r="445" spans="1:14" s="626" customFormat="1" ht="15.75" hidden="1" outlineLevel="1">
      <c r="A445" s="627"/>
      <c r="B445" s="644" t="s">
        <v>26</v>
      </c>
      <c r="C445" s="627"/>
      <c r="D445" s="686">
        <v>1000</v>
      </c>
      <c r="E445" s="686" t="s">
        <v>12</v>
      </c>
      <c r="F445" s="686">
        <v>32</v>
      </c>
      <c r="G445" s="687">
        <f t="shared" si="7"/>
        <v>32000</v>
      </c>
      <c r="H445" s="627"/>
      <c r="I445" s="627"/>
      <c r="J445" s="627"/>
      <c r="K445" s="627"/>
      <c r="N445" s="633"/>
    </row>
    <row r="446" spans="1:14" s="626" customFormat="1" ht="15.75" hidden="1" outlineLevel="1">
      <c r="A446" s="627"/>
      <c r="B446" s="644" t="s">
        <v>27</v>
      </c>
      <c r="C446" s="627"/>
      <c r="D446" s="686">
        <v>350</v>
      </c>
      <c r="E446" s="686" t="s">
        <v>12</v>
      </c>
      <c r="F446" s="686">
        <v>18.899999999999999</v>
      </c>
      <c r="G446" s="687">
        <f t="shared" si="7"/>
        <v>6614.9999999999991</v>
      </c>
      <c r="H446" s="627"/>
      <c r="I446" s="627"/>
      <c r="J446" s="627"/>
      <c r="K446" s="627"/>
      <c r="N446" s="633"/>
    </row>
    <row r="447" spans="1:14" s="626" customFormat="1" ht="15.75" hidden="1" outlineLevel="1">
      <c r="A447" s="627"/>
      <c r="B447" s="644" t="s">
        <v>28</v>
      </c>
      <c r="C447" s="627"/>
      <c r="D447" s="686">
        <v>50</v>
      </c>
      <c r="E447" s="686" t="s">
        <v>12</v>
      </c>
      <c r="F447" s="686">
        <v>680</v>
      </c>
      <c r="G447" s="687">
        <f t="shared" si="7"/>
        <v>34000</v>
      </c>
      <c r="H447" s="627"/>
      <c r="I447" s="627"/>
      <c r="J447" s="627"/>
      <c r="K447" s="627"/>
      <c r="N447" s="633"/>
    </row>
    <row r="448" spans="1:14" s="626" customFormat="1" ht="15.75" hidden="1" outlineLevel="1">
      <c r="A448" s="627"/>
      <c r="B448" s="644" t="s">
        <v>29</v>
      </c>
      <c r="C448" s="627"/>
      <c r="D448" s="686">
        <v>400</v>
      </c>
      <c r="E448" s="686" t="s">
        <v>12</v>
      </c>
      <c r="F448" s="686">
        <v>88</v>
      </c>
      <c r="G448" s="687">
        <f t="shared" si="7"/>
        <v>35200</v>
      </c>
      <c r="H448" s="627"/>
      <c r="I448" s="627"/>
      <c r="J448" s="627"/>
      <c r="K448" s="627"/>
      <c r="N448" s="633"/>
    </row>
    <row r="449" spans="1:14" s="626" customFormat="1" ht="15.75" hidden="1" outlineLevel="1">
      <c r="A449" s="627"/>
      <c r="B449" s="644" t="s">
        <v>30</v>
      </c>
      <c r="C449" s="627"/>
      <c r="D449" s="686">
        <v>5</v>
      </c>
      <c r="E449" s="686" t="s">
        <v>23</v>
      </c>
      <c r="F449" s="686">
        <v>55</v>
      </c>
      <c r="G449" s="687">
        <f t="shared" si="7"/>
        <v>275</v>
      </c>
      <c r="H449" s="627"/>
      <c r="I449" s="627"/>
      <c r="J449" s="627"/>
      <c r="K449" s="627"/>
      <c r="N449" s="633"/>
    </row>
    <row r="450" spans="1:14" s="626" customFormat="1" ht="15.75" hidden="1" outlineLevel="1">
      <c r="A450" s="627"/>
      <c r="B450" s="644" t="s">
        <v>31</v>
      </c>
      <c r="C450" s="627"/>
      <c r="D450" s="686">
        <v>5</v>
      </c>
      <c r="E450" s="686" t="s">
        <v>23</v>
      </c>
      <c r="F450" s="686">
        <v>890</v>
      </c>
      <c r="G450" s="687">
        <f t="shared" si="7"/>
        <v>4450</v>
      </c>
      <c r="H450" s="627"/>
      <c r="I450" s="627"/>
      <c r="J450" s="627"/>
      <c r="K450" s="627"/>
      <c r="N450" s="633"/>
    </row>
    <row r="451" spans="1:14" s="626" customFormat="1" ht="15.75" hidden="1" outlineLevel="1">
      <c r="A451" s="627"/>
      <c r="B451" s="644" t="s">
        <v>32</v>
      </c>
      <c r="C451" s="627"/>
      <c r="D451" s="686">
        <v>10</v>
      </c>
      <c r="E451" s="686" t="s">
        <v>12</v>
      </c>
      <c r="F451" s="686">
        <v>89</v>
      </c>
      <c r="G451" s="687">
        <f t="shared" si="7"/>
        <v>890</v>
      </c>
      <c r="H451" s="627"/>
      <c r="I451" s="627"/>
      <c r="J451" s="627"/>
      <c r="K451" s="627"/>
      <c r="N451" s="633"/>
    </row>
    <row r="452" spans="1:14" s="626" customFormat="1" ht="15.75" hidden="1" outlineLevel="1">
      <c r="A452" s="627"/>
      <c r="B452" s="644" t="s">
        <v>33</v>
      </c>
      <c r="C452" s="627"/>
      <c r="D452" s="686">
        <v>5</v>
      </c>
      <c r="E452" s="686" t="s">
        <v>23</v>
      </c>
      <c r="F452" s="686">
        <v>1050</v>
      </c>
      <c r="G452" s="687">
        <f t="shared" si="7"/>
        <v>5250</v>
      </c>
      <c r="H452" s="627"/>
      <c r="I452" s="627"/>
      <c r="J452" s="627"/>
      <c r="K452" s="627"/>
      <c r="N452" s="633"/>
    </row>
    <row r="453" spans="1:14" s="626" customFormat="1" ht="15.75" hidden="1" outlineLevel="1">
      <c r="A453" s="627"/>
      <c r="B453" s="644" t="s">
        <v>34</v>
      </c>
      <c r="C453" s="627"/>
      <c r="D453" s="686">
        <v>5</v>
      </c>
      <c r="E453" s="686" t="s">
        <v>12</v>
      </c>
      <c r="F453" s="686">
        <v>8800</v>
      </c>
      <c r="G453" s="687">
        <f t="shared" si="7"/>
        <v>44000</v>
      </c>
      <c r="H453" s="627"/>
      <c r="I453" s="627"/>
      <c r="J453" s="627"/>
      <c r="K453" s="627"/>
      <c r="N453" s="633"/>
    </row>
    <row r="454" spans="1:14" s="626" customFormat="1" ht="15.75" hidden="1" outlineLevel="1">
      <c r="A454" s="627"/>
      <c r="B454" s="644" t="s">
        <v>35</v>
      </c>
      <c r="C454" s="627"/>
      <c r="D454" s="686">
        <v>10</v>
      </c>
      <c r="E454" s="686" t="s">
        <v>12</v>
      </c>
      <c r="F454" s="686">
        <v>2200</v>
      </c>
      <c r="G454" s="687">
        <f t="shared" si="7"/>
        <v>22000</v>
      </c>
      <c r="H454" s="627"/>
      <c r="I454" s="627"/>
      <c r="J454" s="627"/>
      <c r="K454" s="627"/>
      <c r="N454" s="633"/>
    </row>
    <row r="455" spans="1:14" s="626" customFormat="1" ht="31.5" hidden="1" outlineLevel="1">
      <c r="A455" s="627"/>
      <c r="B455" s="644" t="s">
        <v>36</v>
      </c>
      <c r="C455" s="627"/>
      <c r="D455" s="686">
        <v>500</v>
      </c>
      <c r="E455" s="686" t="s">
        <v>12</v>
      </c>
      <c r="F455" s="686">
        <v>45</v>
      </c>
      <c r="G455" s="687">
        <f t="shared" si="7"/>
        <v>22500</v>
      </c>
      <c r="H455" s="627"/>
      <c r="I455" s="627"/>
      <c r="J455" s="627"/>
      <c r="K455" s="627"/>
      <c r="N455" s="633"/>
    </row>
    <row r="456" spans="1:14" s="626" customFormat="1" ht="15.75" hidden="1" outlineLevel="1">
      <c r="A456" s="627"/>
      <c r="B456" s="644" t="s">
        <v>37</v>
      </c>
      <c r="C456" s="627"/>
      <c r="D456" s="686">
        <v>50</v>
      </c>
      <c r="E456" s="686" t="s">
        <v>12</v>
      </c>
      <c r="F456" s="686">
        <v>90</v>
      </c>
      <c r="G456" s="687">
        <f t="shared" si="7"/>
        <v>4500</v>
      </c>
      <c r="H456" s="627"/>
      <c r="I456" s="627"/>
      <c r="J456" s="627"/>
      <c r="K456" s="627"/>
      <c r="N456" s="633"/>
    </row>
    <row r="457" spans="1:14" s="626" customFormat="1" ht="31.5" hidden="1" outlineLevel="1">
      <c r="A457" s="627"/>
      <c r="B457" s="644" t="s">
        <v>38</v>
      </c>
      <c r="C457" s="627"/>
      <c r="D457" s="686">
        <v>40</v>
      </c>
      <c r="E457" s="686" t="s">
        <v>23</v>
      </c>
      <c r="F457" s="686">
        <v>790</v>
      </c>
      <c r="G457" s="687">
        <f t="shared" si="7"/>
        <v>31600</v>
      </c>
      <c r="H457" s="627"/>
      <c r="I457" s="627"/>
      <c r="J457" s="627"/>
      <c r="K457" s="627"/>
      <c r="N457" s="633"/>
    </row>
    <row r="458" spans="1:14" s="626" customFormat="1" ht="15.75" hidden="1" outlineLevel="1">
      <c r="A458" s="627"/>
      <c r="B458" s="644" t="s">
        <v>39</v>
      </c>
      <c r="C458" s="627"/>
      <c r="D458" s="686">
        <v>20</v>
      </c>
      <c r="E458" s="686" t="s">
        <v>12</v>
      </c>
      <c r="F458" s="686">
        <v>155</v>
      </c>
      <c r="G458" s="687">
        <f t="shared" si="7"/>
        <v>3100</v>
      </c>
      <c r="H458" s="627"/>
      <c r="I458" s="627"/>
      <c r="J458" s="627"/>
      <c r="K458" s="627"/>
      <c r="N458" s="633"/>
    </row>
    <row r="459" spans="1:14" s="626" customFormat="1" ht="31.5" hidden="1" outlineLevel="1">
      <c r="A459" s="627"/>
      <c r="B459" s="644" t="s">
        <v>40</v>
      </c>
      <c r="C459" s="627"/>
      <c r="D459" s="686">
        <v>300</v>
      </c>
      <c r="E459" s="686" t="s">
        <v>12</v>
      </c>
      <c r="F459" s="686">
        <v>106</v>
      </c>
      <c r="G459" s="687">
        <f t="shared" si="7"/>
        <v>31800</v>
      </c>
      <c r="H459" s="627"/>
      <c r="I459" s="627"/>
      <c r="J459" s="627"/>
      <c r="K459" s="627"/>
      <c r="N459" s="633"/>
    </row>
    <row r="460" spans="1:14" s="626" customFormat="1" ht="31.5" hidden="1" outlineLevel="1">
      <c r="A460" s="627"/>
      <c r="B460" s="644" t="s">
        <v>41</v>
      </c>
      <c r="C460" s="627"/>
      <c r="D460" s="686">
        <v>10</v>
      </c>
      <c r="E460" s="686" t="s">
        <v>12</v>
      </c>
      <c r="F460" s="686">
        <v>126</v>
      </c>
      <c r="G460" s="687">
        <f t="shared" si="7"/>
        <v>1260</v>
      </c>
      <c r="H460" s="627"/>
      <c r="I460" s="627"/>
      <c r="J460" s="627"/>
      <c r="K460" s="627"/>
      <c r="N460" s="633"/>
    </row>
    <row r="461" spans="1:14" s="626" customFormat="1" ht="31.5" hidden="1" outlineLevel="1">
      <c r="A461" s="627"/>
      <c r="B461" s="644" t="s">
        <v>42</v>
      </c>
      <c r="C461" s="627"/>
      <c r="D461" s="686">
        <v>50</v>
      </c>
      <c r="E461" s="686" t="s">
        <v>12</v>
      </c>
      <c r="F461" s="686">
        <v>89</v>
      </c>
      <c r="G461" s="687">
        <f t="shared" si="7"/>
        <v>4450</v>
      </c>
      <c r="H461" s="627"/>
      <c r="I461" s="627"/>
      <c r="J461" s="627"/>
      <c r="K461" s="627"/>
      <c r="N461" s="633"/>
    </row>
    <row r="462" spans="1:14" s="626" customFormat="1" ht="15.75" hidden="1" outlineLevel="1">
      <c r="A462" s="627"/>
      <c r="B462" s="319" t="s">
        <v>43</v>
      </c>
      <c r="C462" s="627"/>
      <c r="D462" s="686">
        <v>10</v>
      </c>
      <c r="E462" s="686" t="s">
        <v>12</v>
      </c>
      <c r="F462" s="686">
        <v>126</v>
      </c>
      <c r="G462" s="687">
        <f t="shared" si="7"/>
        <v>1260</v>
      </c>
      <c r="H462" s="627"/>
      <c r="I462" s="627"/>
      <c r="J462" s="627"/>
      <c r="K462" s="627"/>
      <c r="N462" s="633"/>
    </row>
    <row r="463" spans="1:14" s="626" customFormat="1" ht="15.75" hidden="1" outlineLevel="1">
      <c r="A463" s="627"/>
      <c r="B463" s="644" t="s">
        <v>44</v>
      </c>
      <c r="C463" s="627"/>
      <c r="D463" s="686">
        <v>4</v>
      </c>
      <c r="E463" s="686" t="s">
        <v>12</v>
      </c>
      <c r="F463" s="686">
        <v>90</v>
      </c>
      <c r="G463" s="687">
        <f t="shared" si="7"/>
        <v>360</v>
      </c>
      <c r="H463" s="627"/>
      <c r="I463" s="627"/>
      <c r="J463" s="627"/>
      <c r="K463" s="627"/>
      <c r="N463" s="633"/>
    </row>
    <row r="464" spans="1:14" s="626" customFormat="1" ht="15.75" hidden="1" outlineLevel="1">
      <c r="A464" s="627"/>
      <c r="B464" s="644" t="s">
        <v>45</v>
      </c>
      <c r="C464" s="627"/>
      <c r="D464" s="686">
        <v>1000</v>
      </c>
      <c r="E464" s="686" t="s">
        <v>12</v>
      </c>
      <c r="F464" s="686">
        <v>28</v>
      </c>
      <c r="G464" s="687">
        <f t="shared" si="7"/>
        <v>28000</v>
      </c>
      <c r="H464" s="627"/>
      <c r="I464" s="627"/>
      <c r="J464" s="627"/>
      <c r="K464" s="627"/>
      <c r="N464" s="633"/>
    </row>
    <row r="465" spans="1:14" s="626" customFormat="1" ht="15.75" hidden="1" outlineLevel="1">
      <c r="A465" s="627"/>
      <c r="B465" s="644" t="s">
        <v>46</v>
      </c>
      <c r="C465" s="627"/>
      <c r="D465" s="686">
        <v>200</v>
      </c>
      <c r="E465" s="686" t="s">
        <v>12</v>
      </c>
      <c r="F465" s="686">
        <v>160</v>
      </c>
      <c r="G465" s="687">
        <f t="shared" si="7"/>
        <v>32000</v>
      </c>
      <c r="H465" s="627"/>
      <c r="I465" s="627"/>
      <c r="J465" s="627"/>
      <c r="K465" s="627"/>
      <c r="N465" s="633"/>
    </row>
    <row r="466" spans="1:14" s="626" customFormat="1" ht="15.75" hidden="1" outlineLevel="1">
      <c r="A466" s="627"/>
      <c r="B466" s="644" t="s">
        <v>47</v>
      </c>
      <c r="C466" s="627"/>
      <c r="D466" s="686">
        <v>200</v>
      </c>
      <c r="E466" s="686" t="s">
        <v>12</v>
      </c>
      <c r="F466" s="686">
        <v>160</v>
      </c>
      <c r="G466" s="687">
        <f t="shared" si="7"/>
        <v>32000</v>
      </c>
      <c r="H466" s="627"/>
      <c r="I466" s="627"/>
      <c r="J466" s="627"/>
      <c r="K466" s="627"/>
      <c r="N466" s="633"/>
    </row>
    <row r="467" spans="1:14" s="626" customFormat="1" ht="31.5" hidden="1" outlineLevel="1">
      <c r="A467" s="627"/>
      <c r="B467" s="644" t="s">
        <v>48</v>
      </c>
      <c r="C467" s="627"/>
      <c r="D467" s="686">
        <v>1200</v>
      </c>
      <c r="E467" s="686" t="s">
        <v>12</v>
      </c>
      <c r="F467" s="686">
        <v>7.9</v>
      </c>
      <c r="G467" s="687">
        <f t="shared" si="7"/>
        <v>9480</v>
      </c>
      <c r="H467" s="627"/>
      <c r="I467" s="627"/>
      <c r="J467" s="627"/>
      <c r="K467" s="627"/>
      <c r="N467" s="633"/>
    </row>
    <row r="468" spans="1:14" s="626" customFormat="1" ht="15.75" hidden="1" outlineLevel="1">
      <c r="A468" s="627"/>
      <c r="B468" s="644" t="s">
        <v>49</v>
      </c>
      <c r="C468" s="627"/>
      <c r="D468" s="686">
        <v>200</v>
      </c>
      <c r="E468" s="686" t="s">
        <v>12</v>
      </c>
      <c r="F468" s="686">
        <v>7.9</v>
      </c>
      <c r="G468" s="687">
        <f t="shared" si="7"/>
        <v>1580</v>
      </c>
      <c r="H468" s="627"/>
      <c r="I468" s="627"/>
      <c r="J468" s="627"/>
      <c r="K468" s="627"/>
      <c r="N468" s="633"/>
    </row>
    <row r="469" spans="1:14" s="626" customFormat="1" ht="15.75" hidden="1" outlineLevel="1">
      <c r="A469" s="627"/>
      <c r="B469" s="644" t="s">
        <v>50</v>
      </c>
      <c r="C469" s="627"/>
      <c r="D469" s="686">
        <v>2</v>
      </c>
      <c r="E469" s="686" t="s">
        <v>23</v>
      </c>
      <c r="F469" s="686">
        <v>690</v>
      </c>
      <c r="G469" s="687">
        <f t="shared" si="7"/>
        <v>1380</v>
      </c>
      <c r="H469" s="627"/>
      <c r="I469" s="627"/>
      <c r="J469" s="627"/>
      <c r="K469" s="627"/>
      <c r="N469" s="633"/>
    </row>
    <row r="470" spans="1:14" s="626" customFormat="1" ht="31.5" hidden="1" outlineLevel="1">
      <c r="A470" s="627"/>
      <c r="B470" s="644" t="s">
        <v>51</v>
      </c>
      <c r="C470" s="627"/>
      <c r="D470" s="686">
        <v>2</v>
      </c>
      <c r="E470" s="686" t="s">
        <v>23</v>
      </c>
      <c r="F470" s="686">
        <v>690</v>
      </c>
      <c r="G470" s="687">
        <f t="shared" si="7"/>
        <v>1380</v>
      </c>
      <c r="H470" s="627"/>
      <c r="I470" s="627"/>
      <c r="J470" s="627"/>
      <c r="K470" s="627"/>
      <c r="N470" s="633"/>
    </row>
    <row r="471" spans="1:14" s="626" customFormat="1" ht="31.5" hidden="1" outlineLevel="1">
      <c r="A471" s="627"/>
      <c r="B471" s="644" t="s">
        <v>52</v>
      </c>
      <c r="C471" s="627"/>
      <c r="D471" s="686">
        <v>10</v>
      </c>
      <c r="E471" s="686" t="s">
        <v>23</v>
      </c>
      <c r="F471" s="686">
        <v>1440</v>
      </c>
      <c r="G471" s="687">
        <f t="shared" si="7"/>
        <v>14400</v>
      </c>
      <c r="H471" s="627"/>
      <c r="I471" s="627"/>
      <c r="J471" s="627"/>
      <c r="K471" s="627"/>
      <c r="N471" s="633"/>
    </row>
    <row r="472" spans="1:14" s="626" customFormat="1" ht="31.5" hidden="1" outlineLevel="1">
      <c r="A472" s="627"/>
      <c r="B472" s="644" t="s">
        <v>53</v>
      </c>
      <c r="C472" s="627"/>
      <c r="D472" s="686">
        <v>4</v>
      </c>
      <c r="E472" s="686" t="s">
        <v>23</v>
      </c>
      <c r="F472" s="686">
        <v>1440</v>
      </c>
      <c r="G472" s="687">
        <f t="shared" si="7"/>
        <v>5760</v>
      </c>
      <c r="H472" s="627"/>
      <c r="I472" s="627"/>
      <c r="J472" s="627"/>
      <c r="K472" s="627"/>
      <c r="N472" s="633"/>
    </row>
    <row r="473" spans="1:14" s="626" customFormat="1" ht="31.5" hidden="1" outlineLevel="1">
      <c r="A473" s="627"/>
      <c r="B473" s="644" t="s">
        <v>54</v>
      </c>
      <c r="C473" s="627"/>
      <c r="D473" s="686">
        <v>10</v>
      </c>
      <c r="E473" s="686" t="s">
        <v>23</v>
      </c>
      <c r="F473" s="686">
        <v>1440</v>
      </c>
      <c r="G473" s="687">
        <f t="shared" si="7"/>
        <v>14400</v>
      </c>
      <c r="H473" s="627"/>
      <c r="I473" s="627"/>
      <c r="J473" s="627"/>
      <c r="K473" s="627"/>
      <c r="N473" s="633"/>
    </row>
    <row r="474" spans="1:14" s="626" customFormat="1" ht="15.75" hidden="1" outlineLevel="1">
      <c r="A474" s="627"/>
      <c r="B474" s="644" t="s">
        <v>55</v>
      </c>
      <c r="C474" s="627"/>
      <c r="D474" s="686">
        <v>2000</v>
      </c>
      <c r="E474" s="686" t="s">
        <v>12</v>
      </c>
      <c r="F474" s="686">
        <v>13.5</v>
      </c>
      <c r="G474" s="687">
        <f t="shared" si="7"/>
        <v>27000</v>
      </c>
      <c r="H474" s="627"/>
      <c r="I474" s="627"/>
      <c r="J474" s="627"/>
      <c r="K474" s="627"/>
      <c r="N474" s="633"/>
    </row>
    <row r="475" spans="1:14" s="626" customFormat="1" ht="15.75" hidden="1" outlineLevel="1">
      <c r="A475" s="627"/>
      <c r="B475" s="644" t="s">
        <v>56</v>
      </c>
      <c r="C475" s="627"/>
      <c r="D475" s="686">
        <v>30</v>
      </c>
      <c r="E475" s="686" t="s">
        <v>12</v>
      </c>
      <c r="F475" s="686">
        <v>8400</v>
      </c>
      <c r="G475" s="687">
        <f t="shared" si="7"/>
        <v>252000</v>
      </c>
      <c r="H475" s="627"/>
      <c r="I475" s="627"/>
      <c r="J475" s="627"/>
      <c r="K475" s="627"/>
      <c r="N475" s="633"/>
    </row>
    <row r="476" spans="1:14" s="626" customFormat="1" ht="15.75" hidden="1" outlineLevel="1">
      <c r="A476" s="627"/>
      <c r="B476" s="644" t="s">
        <v>57</v>
      </c>
      <c r="C476" s="627"/>
      <c r="D476" s="686">
        <v>150</v>
      </c>
      <c r="E476" s="686" t="s">
        <v>12</v>
      </c>
      <c r="F476" s="686">
        <v>1810</v>
      </c>
      <c r="G476" s="687">
        <f t="shared" si="7"/>
        <v>271500</v>
      </c>
      <c r="H476" s="627"/>
      <c r="I476" s="627"/>
      <c r="J476" s="627"/>
      <c r="K476" s="627"/>
      <c r="N476" s="633"/>
    </row>
    <row r="477" spans="1:14" s="626" customFormat="1" ht="15.75" hidden="1" outlineLevel="1">
      <c r="A477" s="627"/>
      <c r="B477" s="644" t="s">
        <v>58</v>
      </c>
      <c r="C477" s="627"/>
      <c r="D477" s="686">
        <v>10</v>
      </c>
      <c r="E477" s="686" t="s">
        <v>23</v>
      </c>
      <c r="F477" s="686">
        <v>330</v>
      </c>
      <c r="G477" s="687">
        <f t="shared" si="7"/>
        <v>3300</v>
      </c>
      <c r="H477" s="627"/>
      <c r="I477" s="627"/>
      <c r="J477" s="627"/>
      <c r="K477" s="627"/>
      <c r="N477" s="633"/>
    </row>
    <row r="478" spans="1:14" s="626" customFormat="1" ht="15.75" hidden="1" outlineLevel="1">
      <c r="A478" s="627"/>
      <c r="B478" s="644" t="s">
        <v>59</v>
      </c>
      <c r="C478" s="627"/>
      <c r="D478" s="686">
        <v>10</v>
      </c>
      <c r="E478" s="686" t="s">
        <v>23</v>
      </c>
      <c r="F478" s="686">
        <v>370</v>
      </c>
      <c r="G478" s="687">
        <f t="shared" si="7"/>
        <v>3700</v>
      </c>
      <c r="H478" s="627"/>
      <c r="I478" s="627"/>
      <c r="J478" s="627"/>
      <c r="K478" s="627"/>
      <c r="N478" s="633"/>
    </row>
    <row r="479" spans="1:14" s="626" customFormat="1" ht="15.75" hidden="1" outlineLevel="1">
      <c r="A479" s="627"/>
      <c r="B479" s="644" t="s">
        <v>60</v>
      </c>
      <c r="C479" s="627"/>
      <c r="D479" s="686">
        <v>15</v>
      </c>
      <c r="E479" s="686" t="s">
        <v>23</v>
      </c>
      <c r="F479" s="686">
        <v>410</v>
      </c>
      <c r="G479" s="687">
        <f t="shared" si="7"/>
        <v>6150</v>
      </c>
      <c r="H479" s="627"/>
      <c r="I479" s="627"/>
      <c r="J479" s="627"/>
      <c r="K479" s="627"/>
      <c r="N479" s="633"/>
    </row>
    <row r="480" spans="1:14" s="626" customFormat="1" ht="15.75" hidden="1" outlineLevel="1">
      <c r="A480" s="627"/>
      <c r="B480" s="644" t="s">
        <v>61</v>
      </c>
      <c r="C480" s="627"/>
      <c r="D480" s="686">
        <v>10</v>
      </c>
      <c r="E480" s="686" t="s">
        <v>23</v>
      </c>
      <c r="F480" s="686">
        <v>540</v>
      </c>
      <c r="G480" s="687">
        <f t="shared" si="7"/>
        <v>5400</v>
      </c>
      <c r="H480" s="627"/>
      <c r="I480" s="627"/>
      <c r="J480" s="627"/>
      <c r="K480" s="627"/>
      <c r="N480" s="633"/>
    </row>
    <row r="481" spans="1:14" s="626" customFormat="1" ht="15.75" hidden="1" outlineLevel="1">
      <c r="A481" s="627"/>
      <c r="B481" s="644" t="s">
        <v>62</v>
      </c>
      <c r="C481" s="627"/>
      <c r="D481" s="686">
        <v>10</v>
      </c>
      <c r="E481" s="686" t="s">
        <v>23</v>
      </c>
      <c r="F481" s="686">
        <v>650</v>
      </c>
      <c r="G481" s="687">
        <f t="shared" si="7"/>
        <v>6500</v>
      </c>
      <c r="H481" s="627"/>
      <c r="I481" s="627"/>
      <c r="J481" s="627"/>
      <c r="K481" s="627"/>
      <c r="N481" s="633"/>
    </row>
    <row r="482" spans="1:14" s="626" customFormat="1" ht="15.75" hidden="1" outlineLevel="1">
      <c r="A482" s="627"/>
      <c r="B482" s="644" t="s">
        <v>63</v>
      </c>
      <c r="C482" s="627"/>
      <c r="D482" s="686">
        <v>5</v>
      </c>
      <c r="E482" s="686" t="s">
        <v>23</v>
      </c>
      <c r="F482" s="686">
        <v>950</v>
      </c>
      <c r="G482" s="687">
        <f t="shared" si="7"/>
        <v>4750</v>
      </c>
      <c r="H482" s="627"/>
      <c r="I482" s="627"/>
      <c r="J482" s="627"/>
      <c r="K482" s="627"/>
      <c r="N482" s="633"/>
    </row>
    <row r="483" spans="1:14" s="626" customFormat="1" ht="15.75" hidden="1" outlineLevel="1">
      <c r="A483" s="627"/>
      <c r="B483" s="644" t="s">
        <v>64</v>
      </c>
      <c r="C483" s="627"/>
      <c r="D483" s="686">
        <v>25</v>
      </c>
      <c r="E483" s="686" t="s">
        <v>23</v>
      </c>
      <c r="F483" s="686">
        <v>300</v>
      </c>
      <c r="G483" s="687">
        <f t="shared" si="7"/>
        <v>7500</v>
      </c>
      <c r="H483" s="627"/>
      <c r="I483" s="627"/>
      <c r="J483" s="627"/>
      <c r="K483" s="627"/>
      <c r="N483" s="633"/>
    </row>
    <row r="484" spans="1:14" s="626" customFormat="1" ht="15.75" hidden="1" outlineLevel="1">
      <c r="A484" s="627"/>
      <c r="B484" s="644" t="s">
        <v>65</v>
      </c>
      <c r="C484" s="627"/>
      <c r="D484" s="686">
        <v>700</v>
      </c>
      <c r="E484" s="686" t="s">
        <v>12</v>
      </c>
      <c r="F484" s="686">
        <v>8</v>
      </c>
      <c r="G484" s="687">
        <f t="shared" si="7"/>
        <v>5600</v>
      </c>
      <c r="H484" s="627"/>
      <c r="I484" s="627"/>
      <c r="J484" s="627"/>
      <c r="K484" s="627"/>
      <c r="N484" s="633"/>
    </row>
    <row r="485" spans="1:14" s="626" customFormat="1" ht="15.75" hidden="1" outlineLevel="1">
      <c r="A485" s="627"/>
      <c r="B485" s="644" t="s">
        <v>66</v>
      </c>
      <c r="C485" s="627"/>
      <c r="D485" s="686">
        <v>2000</v>
      </c>
      <c r="E485" s="686" t="s">
        <v>12</v>
      </c>
      <c r="F485" s="686">
        <v>6.2</v>
      </c>
      <c r="G485" s="687">
        <f t="shared" si="7"/>
        <v>12400</v>
      </c>
      <c r="H485" s="627"/>
      <c r="I485" s="627"/>
      <c r="J485" s="627"/>
      <c r="K485" s="627"/>
      <c r="N485" s="633"/>
    </row>
    <row r="486" spans="1:14" s="626" customFormat="1" ht="15.75" hidden="1" outlineLevel="1">
      <c r="A486" s="627"/>
      <c r="B486" s="644" t="s">
        <v>67</v>
      </c>
      <c r="C486" s="627"/>
      <c r="D486" s="686">
        <v>400</v>
      </c>
      <c r="E486" s="686" t="s">
        <v>12</v>
      </c>
      <c r="F486" s="686">
        <v>75</v>
      </c>
      <c r="G486" s="687">
        <f t="shared" ref="G486:G549" si="8">F486*D486</f>
        <v>30000</v>
      </c>
      <c r="H486" s="627"/>
      <c r="I486" s="627"/>
      <c r="J486" s="627"/>
      <c r="K486" s="627"/>
      <c r="N486" s="633"/>
    </row>
    <row r="487" spans="1:14" s="626" customFormat="1" ht="15.75" hidden="1" outlineLevel="1">
      <c r="A487" s="627"/>
      <c r="B487" s="644" t="s">
        <v>68</v>
      </c>
      <c r="C487" s="627"/>
      <c r="D487" s="686">
        <v>50</v>
      </c>
      <c r="E487" s="686" t="s">
        <v>23</v>
      </c>
      <c r="F487" s="686">
        <v>330</v>
      </c>
      <c r="G487" s="687">
        <f t="shared" si="8"/>
        <v>16500</v>
      </c>
      <c r="H487" s="627"/>
      <c r="I487" s="627"/>
      <c r="J487" s="627"/>
      <c r="K487" s="627"/>
      <c r="N487" s="633"/>
    </row>
    <row r="488" spans="1:14" s="626" customFormat="1" ht="15.75" hidden="1" outlineLevel="1">
      <c r="A488" s="627"/>
      <c r="B488" s="644" t="s">
        <v>69</v>
      </c>
      <c r="C488" s="627"/>
      <c r="D488" s="686">
        <v>20</v>
      </c>
      <c r="E488" s="686" t="s">
        <v>12</v>
      </c>
      <c r="F488" s="686">
        <v>990</v>
      </c>
      <c r="G488" s="687">
        <f t="shared" si="8"/>
        <v>19800</v>
      </c>
      <c r="H488" s="627"/>
      <c r="I488" s="627"/>
      <c r="J488" s="627"/>
      <c r="K488" s="627"/>
      <c r="N488" s="633"/>
    </row>
    <row r="489" spans="1:14" s="626" customFormat="1" ht="15.75" hidden="1" outlineLevel="1">
      <c r="A489" s="627"/>
      <c r="B489" s="644" t="s">
        <v>70</v>
      </c>
      <c r="C489" s="627"/>
      <c r="D489" s="686">
        <v>100</v>
      </c>
      <c r="E489" s="686" t="s">
        <v>12</v>
      </c>
      <c r="F489" s="686">
        <v>160</v>
      </c>
      <c r="G489" s="687">
        <f t="shared" si="8"/>
        <v>16000</v>
      </c>
      <c r="H489" s="627"/>
      <c r="I489" s="627"/>
      <c r="J489" s="627"/>
      <c r="K489" s="627"/>
      <c r="N489" s="633"/>
    </row>
    <row r="490" spans="1:14" s="626" customFormat="1" ht="15.75" hidden="1" outlineLevel="1">
      <c r="A490" s="627"/>
      <c r="B490" s="644" t="s">
        <v>71</v>
      </c>
      <c r="C490" s="627"/>
      <c r="D490" s="686">
        <v>200</v>
      </c>
      <c r="E490" s="686" t="s">
        <v>12</v>
      </c>
      <c r="F490" s="686">
        <v>410</v>
      </c>
      <c r="G490" s="687">
        <f t="shared" si="8"/>
        <v>82000</v>
      </c>
      <c r="H490" s="627"/>
      <c r="I490" s="627"/>
      <c r="J490" s="627"/>
      <c r="K490" s="627"/>
      <c r="N490" s="633"/>
    </row>
    <row r="491" spans="1:14" s="626" customFormat="1" ht="15.75" hidden="1" outlineLevel="1">
      <c r="A491" s="627"/>
      <c r="B491" s="644" t="s">
        <v>72</v>
      </c>
      <c r="C491" s="627"/>
      <c r="D491" s="686">
        <v>20</v>
      </c>
      <c r="E491" s="686" t="s">
        <v>23</v>
      </c>
      <c r="F491" s="686">
        <v>98</v>
      </c>
      <c r="G491" s="687">
        <f t="shared" si="8"/>
        <v>1960</v>
      </c>
      <c r="H491" s="627"/>
      <c r="I491" s="627"/>
      <c r="J491" s="627"/>
      <c r="K491" s="627"/>
      <c r="N491" s="633"/>
    </row>
    <row r="492" spans="1:14" s="626" customFormat="1" ht="31.5" hidden="1" outlineLevel="1">
      <c r="A492" s="627"/>
      <c r="B492" s="644" t="s">
        <v>73</v>
      </c>
      <c r="C492" s="627"/>
      <c r="D492" s="686">
        <v>40</v>
      </c>
      <c r="E492" s="686" t="s">
        <v>12</v>
      </c>
      <c r="F492" s="686">
        <v>570</v>
      </c>
      <c r="G492" s="687">
        <f t="shared" si="8"/>
        <v>22800</v>
      </c>
      <c r="H492" s="627"/>
      <c r="I492" s="627"/>
      <c r="J492" s="627"/>
      <c r="K492" s="627"/>
      <c r="N492" s="633"/>
    </row>
    <row r="493" spans="1:14" s="626" customFormat="1" ht="15.75" hidden="1" outlineLevel="1">
      <c r="A493" s="627"/>
      <c r="B493" s="644" t="s">
        <v>74</v>
      </c>
      <c r="C493" s="627"/>
      <c r="D493" s="686">
        <v>3000</v>
      </c>
      <c r="E493" s="686" t="s">
        <v>12</v>
      </c>
      <c r="F493" s="686">
        <v>2.9</v>
      </c>
      <c r="G493" s="687">
        <f t="shared" si="8"/>
        <v>8700</v>
      </c>
      <c r="H493" s="627"/>
      <c r="I493" s="627"/>
      <c r="J493" s="627"/>
      <c r="K493" s="627"/>
      <c r="N493" s="633"/>
    </row>
    <row r="494" spans="1:14" s="626" customFormat="1" ht="15.75" hidden="1" outlineLevel="1">
      <c r="A494" s="627"/>
      <c r="B494" s="644" t="s">
        <v>75</v>
      </c>
      <c r="C494" s="627"/>
      <c r="D494" s="686">
        <v>500</v>
      </c>
      <c r="E494" s="686" t="s">
        <v>12</v>
      </c>
      <c r="F494" s="686">
        <v>5.2</v>
      </c>
      <c r="G494" s="687">
        <f t="shared" si="8"/>
        <v>2600</v>
      </c>
      <c r="H494" s="627"/>
      <c r="I494" s="627"/>
      <c r="J494" s="627"/>
      <c r="K494" s="627"/>
      <c r="N494" s="633"/>
    </row>
    <row r="495" spans="1:14" s="626" customFormat="1" ht="15.75" hidden="1" outlineLevel="1">
      <c r="A495" s="627"/>
      <c r="B495" s="644" t="s">
        <v>76</v>
      </c>
      <c r="C495" s="627"/>
      <c r="D495" s="686">
        <v>1000</v>
      </c>
      <c r="E495" s="686" t="s">
        <v>12</v>
      </c>
      <c r="F495" s="686">
        <v>29</v>
      </c>
      <c r="G495" s="687">
        <f t="shared" si="8"/>
        <v>29000</v>
      </c>
      <c r="H495" s="627"/>
      <c r="I495" s="627"/>
      <c r="J495" s="627"/>
      <c r="K495" s="627"/>
      <c r="N495" s="633"/>
    </row>
    <row r="496" spans="1:14" s="626" customFormat="1" ht="31.5" hidden="1" outlineLevel="1">
      <c r="A496" s="627"/>
      <c r="B496" s="644" t="s">
        <v>77</v>
      </c>
      <c r="C496" s="627"/>
      <c r="D496" s="686">
        <v>100</v>
      </c>
      <c r="E496" s="686" t="s">
        <v>12</v>
      </c>
      <c r="F496" s="686">
        <v>5.0999999999999996</v>
      </c>
      <c r="G496" s="687">
        <f t="shared" si="8"/>
        <v>509.99999999999994</v>
      </c>
      <c r="H496" s="627"/>
      <c r="I496" s="627"/>
      <c r="J496" s="627"/>
      <c r="K496" s="627"/>
      <c r="N496" s="633"/>
    </row>
    <row r="497" spans="1:14" s="626" customFormat="1" ht="15.75" hidden="1" outlineLevel="1">
      <c r="A497" s="627"/>
      <c r="B497" s="644" t="s">
        <v>78</v>
      </c>
      <c r="C497" s="627"/>
      <c r="D497" s="686">
        <v>300</v>
      </c>
      <c r="E497" s="686" t="s">
        <v>12</v>
      </c>
      <c r="F497" s="686">
        <v>85</v>
      </c>
      <c r="G497" s="687">
        <f t="shared" si="8"/>
        <v>25500</v>
      </c>
      <c r="H497" s="627"/>
      <c r="I497" s="627"/>
      <c r="J497" s="627"/>
      <c r="K497" s="627"/>
      <c r="N497" s="633"/>
    </row>
    <row r="498" spans="1:14" s="626" customFormat="1" ht="15.75" hidden="1" outlineLevel="1">
      <c r="A498" s="627"/>
      <c r="B498" s="644" t="s">
        <v>79</v>
      </c>
      <c r="C498" s="627"/>
      <c r="D498" s="686">
        <v>10000</v>
      </c>
      <c r="E498" s="686" t="s">
        <v>12</v>
      </c>
      <c r="F498" s="686">
        <v>8.9</v>
      </c>
      <c r="G498" s="687">
        <f t="shared" si="8"/>
        <v>89000</v>
      </c>
      <c r="H498" s="627"/>
      <c r="I498" s="627"/>
      <c r="J498" s="627"/>
      <c r="K498" s="627"/>
      <c r="N498" s="633"/>
    </row>
    <row r="499" spans="1:14" s="626" customFormat="1" ht="31.5" hidden="1" outlineLevel="1">
      <c r="A499" s="627"/>
      <c r="B499" s="644" t="s">
        <v>80</v>
      </c>
      <c r="C499" s="627"/>
      <c r="D499" s="686">
        <v>5000</v>
      </c>
      <c r="E499" s="686" t="s">
        <v>12</v>
      </c>
      <c r="F499" s="686">
        <v>10.9</v>
      </c>
      <c r="G499" s="687">
        <f t="shared" si="8"/>
        <v>54500</v>
      </c>
      <c r="H499" s="627"/>
      <c r="I499" s="627"/>
      <c r="J499" s="627"/>
      <c r="K499" s="627"/>
      <c r="N499" s="633"/>
    </row>
    <row r="500" spans="1:14" s="626" customFormat="1" ht="15.75" hidden="1" outlineLevel="1">
      <c r="A500" s="627"/>
      <c r="B500" s="644" t="s">
        <v>81</v>
      </c>
      <c r="C500" s="627"/>
      <c r="D500" s="686">
        <v>300</v>
      </c>
      <c r="E500" s="686" t="s">
        <v>12</v>
      </c>
      <c r="F500" s="686">
        <v>77</v>
      </c>
      <c r="G500" s="687">
        <f t="shared" si="8"/>
        <v>23100</v>
      </c>
      <c r="H500" s="627"/>
      <c r="I500" s="627"/>
      <c r="J500" s="627"/>
      <c r="K500" s="627"/>
      <c r="N500" s="633"/>
    </row>
    <row r="501" spans="1:14" s="626" customFormat="1" ht="15.75" hidden="1" outlineLevel="1">
      <c r="A501" s="627"/>
      <c r="B501" s="644" t="s">
        <v>82</v>
      </c>
      <c r="C501" s="627"/>
      <c r="D501" s="686">
        <v>250</v>
      </c>
      <c r="E501" s="686" t="s">
        <v>83</v>
      </c>
      <c r="F501" s="686">
        <v>1170</v>
      </c>
      <c r="G501" s="687">
        <f t="shared" si="8"/>
        <v>292500</v>
      </c>
      <c r="H501" s="627"/>
      <c r="I501" s="627"/>
      <c r="J501" s="627"/>
      <c r="K501" s="627"/>
      <c r="N501" s="633"/>
    </row>
    <row r="502" spans="1:14" s="626" customFormat="1" ht="15.75" hidden="1" outlineLevel="1">
      <c r="A502" s="627"/>
      <c r="B502" s="644" t="s">
        <v>84</v>
      </c>
      <c r="C502" s="627"/>
      <c r="D502" s="686">
        <v>20</v>
      </c>
      <c r="E502" s="686" t="s">
        <v>23</v>
      </c>
      <c r="F502" s="686">
        <v>540</v>
      </c>
      <c r="G502" s="687">
        <f t="shared" si="8"/>
        <v>10800</v>
      </c>
      <c r="H502" s="627"/>
      <c r="I502" s="627"/>
      <c r="J502" s="627"/>
      <c r="K502" s="627"/>
      <c r="N502" s="633"/>
    </row>
    <row r="503" spans="1:14" s="626" customFormat="1" ht="15.75" hidden="1" outlineLevel="1">
      <c r="A503" s="627"/>
      <c r="B503" s="644" t="s">
        <v>85</v>
      </c>
      <c r="C503" s="627"/>
      <c r="D503" s="686">
        <v>90</v>
      </c>
      <c r="E503" s="686" t="s">
        <v>83</v>
      </c>
      <c r="F503" s="686">
        <v>960</v>
      </c>
      <c r="G503" s="687">
        <f t="shared" si="8"/>
        <v>86400</v>
      </c>
      <c r="H503" s="627"/>
      <c r="I503" s="627"/>
      <c r="J503" s="627"/>
      <c r="K503" s="627"/>
      <c r="N503" s="633"/>
    </row>
    <row r="504" spans="1:14" s="626" customFormat="1" ht="15.75" hidden="1" outlineLevel="1">
      <c r="A504" s="627"/>
      <c r="B504" s="644" t="s">
        <v>86</v>
      </c>
      <c r="C504" s="627"/>
      <c r="D504" s="686">
        <v>5</v>
      </c>
      <c r="E504" s="686" t="s">
        <v>12</v>
      </c>
      <c r="F504" s="686">
        <v>3050</v>
      </c>
      <c r="G504" s="687">
        <f t="shared" si="8"/>
        <v>15250</v>
      </c>
      <c r="H504" s="627"/>
      <c r="I504" s="627"/>
      <c r="J504" s="627"/>
      <c r="K504" s="627"/>
      <c r="N504" s="633"/>
    </row>
    <row r="505" spans="1:14" s="626" customFormat="1" ht="15.75" hidden="1" outlineLevel="1">
      <c r="A505" s="627"/>
      <c r="B505" s="644" t="s">
        <v>87</v>
      </c>
      <c r="C505" s="627"/>
      <c r="D505" s="686">
        <v>5</v>
      </c>
      <c r="E505" s="686" t="s">
        <v>12</v>
      </c>
      <c r="F505" s="686">
        <v>1500</v>
      </c>
      <c r="G505" s="687">
        <f t="shared" si="8"/>
        <v>7500</v>
      </c>
      <c r="H505" s="627"/>
      <c r="I505" s="627"/>
      <c r="J505" s="627"/>
      <c r="K505" s="627"/>
      <c r="N505" s="633"/>
    </row>
    <row r="506" spans="1:14" s="626" customFormat="1" ht="15.75" hidden="1" outlineLevel="1">
      <c r="A506" s="627"/>
      <c r="B506" s="644" t="s">
        <v>88</v>
      </c>
      <c r="C506" s="627"/>
      <c r="D506" s="686">
        <v>15000</v>
      </c>
      <c r="E506" s="686" t="s">
        <v>12</v>
      </c>
      <c r="F506" s="686">
        <v>2.5</v>
      </c>
      <c r="G506" s="687">
        <f t="shared" si="8"/>
        <v>37500</v>
      </c>
      <c r="H506" s="627"/>
      <c r="I506" s="627"/>
      <c r="J506" s="627"/>
      <c r="K506" s="627"/>
      <c r="N506" s="633"/>
    </row>
    <row r="507" spans="1:14" s="626" customFormat="1" ht="31.5" hidden="1" outlineLevel="1">
      <c r="A507" s="627"/>
      <c r="B507" s="644" t="s">
        <v>89</v>
      </c>
      <c r="C507" s="627"/>
      <c r="D507" s="686">
        <v>20000</v>
      </c>
      <c r="E507" s="686" t="s">
        <v>12</v>
      </c>
      <c r="F507" s="686">
        <v>2.6</v>
      </c>
      <c r="G507" s="687">
        <f t="shared" si="8"/>
        <v>52000</v>
      </c>
      <c r="H507" s="627"/>
      <c r="I507" s="627"/>
      <c r="J507" s="627"/>
      <c r="K507" s="627"/>
      <c r="N507" s="633"/>
    </row>
    <row r="508" spans="1:14" s="626" customFormat="1" ht="31.5" hidden="1" outlineLevel="1">
      <c r="A508" s="627"/>
      <c r="B508" s="644" t="s">
        <v>90</v>
      </c>
      <c r="C508" s="627"/>
      <c r="D508" s="686">
        <v>5000</v>
      </c>
      <c r="E508" s="686" t="s">
        <v>12</v>
      </c>
      <c r="F508" s="648">
        <v>5</v>
      </c>
      <c r="G508" s="687">
        <f t="shared" si="8"/>
        <v>25000</v>
      </c>
      <c r="H508" s="627"/>
      <c r="I508" s="627"/>
      <c r="J508" s="627"/>
      <c r="K508" s="627"/>
      <c r="N508" s="633"/>
    </row>
    <row r="509" spans="1:14" s="626" customFormat="1" ht="15.75" hidden="1" outlineLevel="1">
      <c r="A509" s="627"/>
      <c r="B509" s="644" t="s">
        <v>91</v>
      </c>
      <c r="C509" s="627"/>
      <c r="D509" s="686">
        <v>200</v>
      </c>
      <c r="E509" s="686" t="s">
        <v>12</v>
      </c>
      <c r="F509" s="686">
        <v>17.8</v>
      </c>
      <c r="G509" s="687">
        <f t="shared" si="8"/>
        <v>3560</v>
      </c>
      <c r="H509" s="627"/>
      <c r="I509" s="627"/>
      <c r="J509" s="627"/>
      <c r="K509" s="627"/>
      <c r="N509" s="633"/>
    </row>
    <row r="510" spans="1:14" s="626" customFormat="1" ht="31.5" hidden="1" outlineLevel="1">
      <c r="A510" s="627"/>
      <c r="B510" s="644" t="s">
        <v>92</v>
      </c>
      <c r="C510" s="627"/>
      <c r="D510" s="686">
        <v>20</v>
      </c>
      <c r="E510" s="686" t="s">
        <v>23</v>
      </c>
      <c r="F510" s="686">
        <v>750</v>
      </c>
      <c r="G510" s="687">
        <f t="shared" si="8"/>
        <v>15000</v>
      </c>
      <c r="H510" s="627"/>
      <c r="I510" s="627"/>
      <c r="J510" s="627"/>
      <c r="K510" s="627"/>
      <c r="N510" s="633"/>
    </row>
    <row r="511" spans="1:14" s="626" customFormat="1" ht="15.75" hidden="1" outlineLevel="1">
      <c r="A511" s="627"/>
      <c r="B511" s="644" t="s">
        <v>93</v>
      </c>
      <c r="C511" s="627"/>
      <c r="D511" s="686">
        <v>30</v>
      </c>
      <c r="E511" s="686" t="s">
        <v>23</v>
      </c>
      <c r="F511" s="686">
        <v>460</v>
      </c>
      <c r="G511" s="687">
        <f t="shared" si="8"/>
        <v>13800</v>
      </c>
      <c r="H511" s="627"/>
      <c r="I511" s="627"/>
      <c r="J511" s="627"/>
      <c r="K511" s="627"/>
      <c r="N511" s="633"/>
    </row>
    <row r="512" spans="1:14" s="626" customFormat="1" ht="31.5" hidden="1" outlineLevel="1">
      <c r="A512" s="627"/>
      <c r="B512" s="644" t="s">
        <v>94</v>
      </c>
      <c r="C512" s="627"/>
      <c r="D512" s="686">
        <v>10000</v>
      </c>
      <c r="E512" s="686" t="s">
        <v>12</v>
      </c>
      <c r="F512" s="686">
        <v>16.8</v>
      </c>
      <c r="G512" s="687">
        <f t="shared" si="8"/>
        <v>168000</v>
      </c>
      <c r="H512" s="627"/>
      <c r="I512" s="627"/>
      <c r="J512" s="627"/>
      <c r="K512" s="627"/>
      <c r="N512" s="633"/>
    </row>
    <row r="513" spans="1:14" s="626" customFormat="1" ht="15.75" hidden="1" outlineLevel="1">
      <c r="A513" s="627"/>
      <c r="B513" s="644" t="s">
        <v>95</v>
      </c>
      <c r="C513" s="627"/>
      <c r="D513" s="686">
        <v>50</v>
      </c>
      <c r="E513" s="686" t="s">
        <v>96</v>
      </c>
      <c r="F513" s="686">
        <v>580</v>
      </c>
      <c r="G513" s="687">
        <f t="shared" si="8"/>
        <v>29000</v>
      </c>
      <c r="H513" s="627"/>
      <c r="I513" s="627"/>
      <c r="J513" s="627"/>
      <c r="K513" s="627"/>
      <c r="N513" s="633"/>
    </row>
    <row r="514" spans="1:14" s="626" customFormat="1" ht="15.75" hidden="1" outlineLevel="1">
      <c r="A514" s="627"/>
      <c r="B514" s="644" t="s">
        <v>97</v>
      </c>
      <c r="C514" s="627"/>
      <c r="D514" s="686">
        <v>50</v>
      </c>
      <c r="E514" s="686" t="s">
        <v>96</v>
      </c>
      <c r="F514" s="686">
        <v>710</v>
      </c>
      <c r="G514" s="687">
        <f t="shared" si="8"/>
        <v>35500</v>
      </c>
      <c r="H514" s="627"/>
      <c r="I514" s="627"/>
      <c r="J514" s="627"/>
      <c r="K514" s="627"/>
      <c r="N514" s="633"/>
    </row>
    <row r="515" spans="1:14" s="626" customFormat="1" ht="15.75" hidden="1" outlineLevel="1">
      <c r="A515" s="627"/>
      <c r="B515" s="644" t="s">
        <v>98</v>
      </c>
      <c r="C515" s="627"/>
      <c r="D515" s="686">
        <v>300</v>
      </c>
      <c r="E515" s="686" t="s">
        <v>99</v>
      </c>
      <c r="F515" s="686">
        <v>290</v>
      </c>
      <c r="G515" s="687">
        <f t="shared" si="8"/>
        <v>87000</v>
      </c>
      <c r="H515" s="627"/>
      <c r="I515" s="627"/>
      <c r="J515" s="627"/>
      <c r="K515" s="627"/>
      <c r="N515" s="633"/>
    </row>
    <row r="516" spans="1:14" s="626" customFormat="1" ht="15.75" hidden="1" outlineLevel="1">
      <c r="A516" s="627"/>
      <c r="B516" s="644" t="s">
        <v>100</v>
      </c>
      <c r="C516" s="627"/>
      <c r="D516" s="686">
        <v>300</v>
      </c>
      <c r="E516" s="686" t="s">
        <v>99</v>
      </c>
      <c r="F516" s="686">
        <v>330</v>
      </c>
      <c r="G516" s="687">
        <f t="shared" si="8"/>
        <v>99000</v>
      </c>
      <c r="H516" s="627"/>
      <c r="I516" s="627"/>
      <c r="J516" s="627"/>
      <c r="K516" s="627"/>
      <c r="N516" s="633"/>
    </row>
    <row r="517" spans="1:14" s="626" customFormat="1" ht="15.75" hidden="1" outlineLevel="1">
      <c r="A517" s="627"/>
      <c r="B517" s="644" t="s">
        <v>101</v>
      </c>
      <c r="C517" s="627"/>
      <c r="D517" s="686">
        <v>1000</v>
      </c>
      <c r="E517" s="686" t="s">
        <v>99</v>
      </c>
      <c r="F517" s="686">
        <v>260</v>
      </c>
      <c r="G517" s="687">
        <f t="shared" si="8"/>
        <v>260000</v>
      </c>
      <c r="H517" s="627"/>
      <c r="I517" s="627"/>
      <c r="J517" s="627"/>
      <c r="K517" s="627"/>
      <c r="N517" s="633"/>
    </row>
    <row r="518" spans="1:14" s="626" customFormat="1" ht="31.5" hidden="1" outlineLevel="1">
      <c r="A518" s="627"/>
      <c r="B518" s="644" t="s">
        <v>102</v>
      </c>
      <c r="C518" s="627"/>
      <c r="D518" s="686">
        <v>100</v>
      </c>
      <c r="E518" s="686" t="s">
        <v>12</v>
      </c>
      <c r="F518" s="686">
        <v>2.9</v>
      </c>
      <c r="G518" s="687">
        <f t="shared" si="8"/>
        <v>290</v>
      </c>
      <c r="H518" s="627"/>
      <c r="I518" s="627"/>
      <c r="J518" s="627"/>
      <c r="K518" s="627"/>
      <c r="N518" s="633"/>
    </row>
    <row r="519" spans="1:14" s="626" customFormat="1" ht="15.75" hidden="1" outlineLevel="1">
      <c r="A519" s="627"/>
      <c r="B519" s="644" t="s">
        <v>103</v>
      </c>
      <c r="C519" s="627"/>
      <c r="D519" s="686">
        <v>6</v>
      </c>
      <c r="E519" s="686" t="s">
        <v>23</v>
      </c>
      <c r="F519" s="686">
        <v>1050</v>
      </c>
      <c r="G519" s="687">
        <f t="shared" si="8"/>
        <v>6300</v>
      </c>
      <c r="H519" s="627"/>
      <c r="I519" s="627"/>
      <c r="J519" s="627"/>
      <c r="K519" s="627"/>
      <c r="N519" s="633"/>
    </row>
    <row r="520" spans="1:14" s="626" customFormat="1" ht="15.75" hidden="1" outlineLevel="1">
      <c r="A520" s="627"/>
      <c r="B520" s="644" t="s">
        <v>104</v>
      </c>
      <c r="C520" s="627"/>
      <c r="D520" s="686">
        <v>4</v>
      </c>
      <c r="E520" s="686" t="s">
        <v>23</v>
      </c>
      <c r="F520" s="686">
        <v>1380</v>
      </c>
      <c r="G520" s="687">
        <f t="shared" si="8"/>
        <v>5520</v>
      </c>
      <c r="H520" s="627"/>
      <c r="I520" s="627"/>
      <c r="J520" s="627"/>
      <c r="K520" s="627"/>
      <c r="N520" s="633"/>
    </row>
    <row r="521" spans="1:14" s="626" customFormat="1" ht="31.5" hidden="1" outlineLevel="1">
      <c r="A521" s="627"/>
      <c r="B521" s="644" t="s">
        <v>105</v>
      </c>
      <c r="C521" s="627"/>
      <c r="D521" s="686">
        <v>150</v>
      </c>
      <c r="E521" s="686" t="s">
        <v>12</v>
      </c>
      <c r="F521" s="686">
        <v>630</v>
      </c>
      <c r="G521" s="687">
        <f t="shared" si="8"/>
        <v>94500</v>
      </c>
      <c r="H521" s="627"/>
      <c r="I521" s="627"/>
      <c r="J521" s="627"/>
      <c r="K521" s="627"/>
      <c r="N521" s="633"/>
    </row>
    <row r="522" spans="1:14" s="626" customFormat="1" ht="15.75" hidden="1" outlineLevel="1">
      <c r="A522" s="627"/>
      <c r="B522" s="644" t="s">
        <v>106</v>
      </c>
      <c r="C522" s="627"/>
      <c r="D522" s="686">
        <v>15</v>
      </c>
      <c r="E522" s="686" t="s">
        <v>12</v>
      </c>
      <c r="F522" s="686">
        <v>1540</v>
      </c>
      <c r="G522" s="687">
        <f t="shared" si="8"/>
        <v>23100</v>
      </c>
      <c r="H522" s="627"/>
      <c r="I522" s="627"/>
      <c r="J522" s="627"/>
      <c r="K522" s="627"/>
      <c r="N522" s="633"/>
    </row>
    <row r="523" spans="1:14" s="626" customFormat="1" ht="47.25" hidden="1" outlineLevel="1">
      <c r="A523" s="627"/>
      <c r="B523" s="644" t="s">
        <v>107</v>
      </c>
      <c r="C523" s="627"/>
      <c r="D523" s="686">
        <v>10</v>
      </c>
      <c r="E523" s="686" t="s">
        <v>12</v>
      </c>
      <c r="F523" s="686">
        <v>1630</v>
      </c>
      <c r="G523" s="687">
        <f t="shared" si="8"/>
        <v>16300</v>
      </c>
      <c r="H523" s="627"/>
      <c r="I523" s="627"/>
      <c r="J523" s="627"/>
      <c r="K523" s="627"/>
      <c r="N523" s="633"/>
    </row>
    <row r="524" spans="1:14" s="626" customFormat="1" ht="15.75" hidden="1" outlineLevel="1">
      <c r="A524" s="627"/>
      <c r="B524" s="644" t="s">
        <v>108</v>
      </c>
      <c r="C524" s="627"/>
      <c r="D524" s="686">
        <v>20</v>
      </c>
      <c r="E524" s="686" t="s">
        <v>12</v>
      </c>
      <c r="F524" s="686">
        <v>640</v>
      </c>
      <c r="G524" s="687">
        <f t="shared" si="8"/>
        <v>12800</v>
      </c>
      <c r="H524" s="627"/>
      <c r="I524" s="627"/>
      <c r="J524" s="627"/>
      <c r="K524" s="627"/>
      <c r="N524" s="633"/>
    </row>
    <row r="525" spans="1:14" s="626" customFormat="1" ht="31.5" hidden="1" outlineLevel="1">
      <c r="A525" s="627"/>
      <c r="B525" s="644" t="s">
        <v>109</v>
      </c>
      <c r="C525" s="627"/>
      <c r="D525" s="686">
        <v>15</v>
      </c>
      <c r="E525" s="686" t="s">
        <v>23</v>
      </c>
      <c r="F525" s="686">
        <v>720</v>
      </c>
      <c r="G525" s="687">
        <f t="shared" si="8"/>
        <v>10800</v>
      </c>
      <c r="H525" s="627"/>
      <c r="I525" s="627"/>
      <c r="J525" s="627"/>
      <c r="K525" s="627"/>
      <c r="N525" s="633"/>
    </row>
    <row r="526" spans="1:14" s="626" customFormat="1" ht="15.75" hidden="1" outlineLevel="1">
      <c r="A526" s="627"/>
      <c r="B526" s="644" t="s">
        <v>110</v>
      </c>
      <c r="C526" s="627"/>
      <c r="D526" s="686">
        <v>5</v>
      </c>
      <c r="E526" s="686" t="s">
        <v>23</v>
      </c>
      <c r="F526" s="686">
        <v>410</v>
      </c>
      <c r="G526" s="687">
        <f t="shared" si="8"/>
        <v>2050</v>
      </c>
      <c r="H526" s="627"/>
      <c r="I526" s="627"/>
      <c r="J526" s="627"/>
      <c r="K526" s="627"/>
      <c r="N526" s="633"/>
    </row>
    <row r="527" spans="1:14" s="626" customFormat="1" ht="15.75" hidden="1" outlineLevel="1">
      <c r="A527" s="627"/>
      <c r="B527" s="644" t="s">
        <v>111</v>
      </c>
      <c r="C527" s="627"/>
      <c r="D527" s="686">
        <v>400</v>
      </c>
      <c r="E527" s="686" t="s">
        <v>12</v>
      </c>
      <c r="F527" s="686">
        <v>14.6</v>
      </c>
      <c r="G527" s="687">
        <f t="shared" si="8"/>
        <v>5840</v>
      </c>
      <c r="H527" s="627"/>
      <c r="I527" s="627"/>
      <c r="J527" s="627"/>
      <c r="K527" s="627"/>
      <c r="N527" s="633"/>
    </row>
    <row r="528" spans="1:14" s="626" customFormat="1" ht="15.75" hidden="1" outlineLevel="1">
      <c r="A528" s="627"/>
      <c r="B528" s="644" t="s">
        <v>112</v>
      </c>
      <c r="C528" s="627"/>
      <c r="D528" s="686">
        <v>400</v>
      </c>
      <c r="E528" s="686" t="s">
        <v>12</v>
      </c>
      <c r="F528" s="686">
        <v>60</v>
      </c>
      <c r="G528" s="687">
        <f t="shared" si="8"/>
        <v>24000</v>
      </c>
      <c r="H528" s="627"/>
      <c r="I528" s="627"/>
      <c r="J528" s="627"/>
      <c r="K528" s="627"/>
      <c r="N528" s="633"/>
    </row>
    <row r="529" spans="1:14" s="626" customFormat="1" ht="31.5" hidden="1" outlineLevel="1">
      <c r="A529" s="627"/>
      <c r="B529" s="644" t="s">
        <v>113</v>
      </c>
      <c r="C529" s="627"/>
      <c r="D529" s="686">
        <v>160</v>
      </c>
      <c r="E529" s="686" t="s">
        <v>12</v>
      </c>
      <c r="F529" s="686">
        <v>950</v>
      </c>
      <c r="G529" s="687">
        <f t="shared" si="8"/>
        <v>152000</v>
      </c>
      <c r="H529" s="627"/>
      <c r="I529" s="627"/>
      <c r="J529" s="627"/>
      <c r="K529" s="627"/>
      <c r="N529" s="633"/>
    </row>
    <row r="530" spans="1:14" s="626" customFormat="1" ht="15.75" hidden="1" outlineLevel="1">
      <c r="A530" s="627"/>
      <c r="B530" s="644" t="s">
        <v>114</v>
      </c>
      <c r="C530" s="627"/>
      <c r="D530" s="686">
        <v>700</v>
      </c>
      <c r="E530" s="686" t="s">
        <v>12</v>
      </c>
      <c r="F530" s="686">
        <v>1.95</v>
      </c>
      <c r="G530" s="687">
        <f t="shared" si="8"/>
        <v>1365</v>
      </c>
      <c r="H530" s="627"/>
      <c r="I530" s="627"/>
      <c r="J530" s="627"/>
      <c r="K530" s="627"/>
      <c r="N530" s="633"/>
    </row>
    <row r="531" spans="1:14" s="626" customFormat="1" ht="15.75" hidden="1" outlineLevel="1">
      <c r="A531" s="627"/>
      <c r="B531" s="644" t="s">
        <v>115</v>
      </c>
      <c r="C531" s="627"/>
      <c r="D531" s="686">
        <v>2000</v>
      </c>
      <c r="E531" s="686" t="s">
        <v>12</v>
      </c>
      <c r="F531" s="686">
        <v>82</v>
      </c>
      <c r="G531" s="687">
        <f t="shared" si="8"/>
        <v>164000</v>
      </c>
      <c r="H531" s="627"/>
      <c r="I531" s="627"/>
      <c r="J531" s="627"/>
      <c r="K531" s="627"/>
      <c r="N531" s="633"/>
    </row>
    <row r="532" spans="1:14" s="626" customFormat="1" ht="15.75" hidden="1" outlineLevel="1">
      <c r="A532" s="627"/>
      <c r="B532" s="644" t="s">
        <v>116</v>
      </c>
      <c r="C532" s="627"/>
      <c r="D532" s="686">
        <v>1500</v>
      </c>
      <c r="E532" s="686" t="s">
        <v>12</v>
      </c>
      <c r="F532" s="686">
        <v>5.2</v>
      </c>
      <c r="G532" s="687">
        <f t="shared" si="8"/>
        <v>7800</v>
      </c>
      <c r="H532" s="627"/>
      <c r="I532" s="627"/>
      <c r="J532" s="627"/>
      <c r="K532" s="627"/>
      <c r="N532" s="633"/>
    </row>
    <row r="533" spans="1:14" s="626" customFormat="1" ht="15.75" hidden="1" outlineLevel="1">
      <c r="A533" s="627"/>
      <c r="B533" s="644" t="s">
        <v>117</v>
      </c>
      <c r="C533" s="627"/>
      <c r="D533" s="686">
        <v>1000</v>
      </c>
      <c r="E533" s="686" t="s">
        <v>12</v>
      </c>
      <c r="F533" s="686">
        <v>9.3000000000000007</v>
      </c>
      <c r="G533" s="687">
        <f t="shared" si="8"/>
        <v>9300</v>
      </c>
      <c r="H533" s="627"/>
      <c r="I533" s="627"/>
      <c r="J533" s="627"/>
      <c r="K533" s="627"/>
      <c r="N533" s="633"/>
    </row>
    <row r="534" spans="1:14" s="626" customFormat="1" ht="15.75" hidden="1" outlineLevel="1">
      <c r="A534" s="627"/>
      <c r="B534" s="644" t="s">
        <v>118</v>
      </c>
      <c r="C534" s="627"/>
      <c r="D534" s="686">
        <v>4000</v>
      </c>
      <c r="E534" s="686" t="s">
        <v>12</v>
      </c>
      <c r="F534" s="686">
        <v>5.9</v>
      </c>
      <c r="G534" s="687">
        <f t="shared" si="8"/>
        <v>23600</v>
      </c>
      <c r="H534" s="627"/>
      <c r="I534" s="627"/>
      <c r="J534" s="627"/>
      <c r="K534" s="627"/>
      <c r="N534" s="633"/>
    </row>
    <row r="535" spans="1:14" s="626" customFormat="1" ht="15.75" hidden="1" outlineLevel="1">
      <c r="A535" s="627"/>
      <c r="B535" s="644" t="s">
        <v>119</v>
      </c>
      <c r="C535" s="627"/>
      <c r="D535" s="686">
        <v>2500</v>
      </c>
      <c r="E535" s="686" t="s">
        <v>12</v>
      </c>
      <c r="F535" s="686">
        <v>8.1999999999999993</v>
      </c>
      <c r="G535" s="687">
        <f t="shared" si="8"/>
        <v>20500</v>
      </c>
      <c r="H535" s="627"/>
      <c r="I535" s="627"/>
      <c r="J535" s="627"/>
      <c r="K535" s="627"/>
      <c r="N535" s="633"/>
    </row>
    <row r="536" spans="1:14" s="626" customFormat="1" ht="31.5" hidden="1" outlineLevel="1">
      <c r="A536" s="627"/>
      <c r="B536" s="644" t="s">
        <v>120</v>
      </c>
      <c r="C536" s="627"/>
      <c r="D536" s="686">
        <v>300</v>
      </c>
      <c r="E536" s="686" t="s">
        <v>12</v>
      </c>
      <c r="F536" s="686">
        <v>4.9000000000000004</v>
      </c>
      <c r="G536" s="687">
        <f t="shared" si="8"/>
        <v>1470</v>
      </c>
      <c r="H536" s="627"/>
      <c r="I536" s="627"/>
      <c r="J536" s="627"/>
      <c r="K536" s="627"/>
      <c r="N536" s="633"/>
    </row>
    <row r="537" spans="1:14" s="626" customFormat="1" ht="15.75" hidden="1" outlineLevel="1">
      <c r="A537" s="627"/>
      <c r="B537" s="644" t="s">
        <v>121</v>
      </c>
      <c r="C537" s="627"/>
      <c r="D537" s="686">
        <v>6</v>
      </c>
      <c r="E537" s="686" t="s">
        <v>12</v>
      </c>
      <c r="F537" s="686">
        <v>2560</v>
      </c>
      <c r="G537" s="687">
        <f t="shared" si="8"/>
        <v>15360</v>
      </c>
      <c r="H537" s="627"/>
      <c r="I537" s="627"/>
      <c r="J537" s="627"/>
      <c r="K537" s="627"/>
      <c r="N537" s="633"/>
    </row>
    <row r="538" spans="1:14" s="626" customFormat="1" ht="15.75" hidden="1" outlineLevel="1">
      <c r="A538" s="627"/>
      <c r="B538" s="644" t="s">
        <v>122</v>
      </c>
      <c r="C538" s="627"/>
      <c r="D538" s="686">
        <v>200</v>
      </c>
      <c r="E538" s="686" t="s">
        <v>12</v>
      </c>
      <c r="F538" s="686">
        <v>10.5</v>
      </c>
      <c r="G538" s="687">
        <f t="shared" si="8"/>
        <v>2100</v>
      </c>
      <c r="H538" s="627"/>
      <c r="I538" s="627"/>
      <c r="J538" s="627"/>
      <c r="K538" s="627"/>
      <c r="N538" s="633"/>
    </row>
    <row r="539" spans="1:14" s="626" customFormat="1" ht="15.75" hidden="1" outlineLevel="1">
      <c r="A539" s="627"/>
      <c r="B539" s="319" t="s">
        <v>123</v>
      </c>
      <c r="C539" s="627"/>
      <c r="D539" s="648">
        <v>500</v>
      </c>
      <c r="E539" s="648" t="s">
        <v>12</v>
      </c>
      <c r="F539" s="648">
        <v>6.4</v>
      </c>
      <c r="G539" s="687">
        <f t="shared" si="8"/>
        <v>3200</v>
      </c>
      <c r="H539" s="627"/>
      <c r="I539" s="627"/>
      <c r="J539" s="627"/>
      <c r="K539" s="627"/>
      <c r="N539" s="633"/>
    </row>
    <row r="540" spans="1:14" s="626" customFormat="1" ht="15.75" hidden="1" outlineLevel="1">
      <c r="A540" s="627"/>
      <c r="B540" s="319" t="s">
        <v>124</v>
      </c>
      <c r="C540" s="627"/>
      <c r="D540" s="648">
        <v>500</v>
      </c>
      <c r="E540" s="648" t="s">
        <v>12</v>
      </c>
      <c r="F540" s="648">
        <v>3.1</v>
      </c>
      <c r="G540" s="687">
        <f t="shared" si="8"/>
        <v>1550</v>
      </c>
      <c r="H540" s="627"/>
      <c r="I540" s="627"/>
      <c r="J540" s="627"/>
      <c r="K540" s="627"/>
      <c r="N540" s="633"/>
    </row>
    <row r="541" spans="1:14" s="626" customFormat="1" ht="15.75" hidden="1" outlineLevel="1">
      <c r="A541" s="627"/>
      <c r="B541" s="644" t="s">
        <v>125</v>
      </c>
      <c r="C541" s="627"/>
      <c r="D541" s="686">
        <v>15000</v>
      </c>
      <c r="E541" s="686" t="s">
        <v>99</v>
      </c>
      <c r="F541" s="686">
        <v>35</v>
      </c>
      <c r="G541" s="687">
        <f t="shared" si="8"/>
        <v>525000</v>
      </c>
      <c r="H541" s="627"/>
      <c r="I541" s="627"/>
      <c r="J541" s="627"/>
      <c r="K541" s="627"/>
      <c r="N541" s="633"/>
    </row>
    <row r="542" spans="1:14" s="626" customFormat="1" ht="15.75" hidden="1" outlineLevel="1">
      <c r="A542" s="627"/>
      <c r="B542" s="644" t="s">
        <v>126</v>
      </c>
      <c r="C542" s="627"/>
      <c r="D542" s="686">
        <v>20</v>
      </c>
      <c r="E542" s="686" t="s">
        <v>12</v>
      </c>
      <c r="F542" s="686">
        <v>500</v>
      </c>
      <c r="G542" s="687">
        <f t="shared" si="8"/>
        <v>10000</v>
      </c>
      <c r="H542" s="627"/>
      <c r="I542" s="627"/>
      <c r="J542" s="627"/>
      <c r="K542" s="627"/>
      <c r="N542" s="633"/>
    </row>
    <row r="543" spans="1:14" s="626" customFormat="1" ht="15.75" hidden="1" outlineLevel="1">
      <c r="A543" s="627"/>
      <c r="B543" s="644" t="s">
        <v>127</v>
      </c>
      <c r="C543" s="627"/>
      <c r="D543" s="686">
        <v>20</v>
      </c>
      <c r="E543" s="686" t="s">
        <v>12</v>
      </c>
      <c r="F543" s="686">
        <v>1100</v>
      </c>
      <c r="G543" s="687">
        <f t="shared" si="8"/>
        <v>22000</v>
      </c>
      <c r="H543" s="627"/>
      <c r="I543" s="627"/>
      <c r="J543" s="627"/>
      <c r="K543" s="627"/>
      <c r="N543" s="633"/>
    </row>
    <row r="544" spans="1:14" s="626" customFormat="1" ht="31.5" hidden="1" outlineLevel="1">
      <c r="A544" s="627"/>
      <c r="B544" s="644" t="s">
        <v>128</v>
      </c>
      <c r="C544" s="627"/>
      <c r="D544" s="686">
        <v>850</v>
      </c>
      <c r="E544" s="686" t="s">
        <v>129</v>
      </c>
      <c r="F544" s="686">
        <v>1510</v>
      </c>
      <c r="G544" s="687">
        <f t="shared" si="8"/>
        <v>1283500</v>
      </c>
      <c r="H544" s="627"/>
      <c r="I544" s="627"/>
      <c r="J544" s="627"/>
      <c r="K544" s="627"/>
      <c r="N544" s="633"/>
    </row>
    <row r="545" spans="1:14" s="626" customFormat="1" ht="31.5" hidden="1" outlineLevel="1">
      <c r="A545" s="627"/>
      <c r="B545" s="644" t="s">
        <v>130</v>
      </c>
      <c r="C545" s="627"/>
      <c r="D545" s="686">
        <v>100</v>
      </c>
      <c r="E545" s="686" t="s">
        <v>129</v>
      </c>
      <c r="F545" s="686">
        <v>1510</v>
      </c>
      <c r="G545" s="687">
        <f t="shared" si="8"/>
        <v>151000</v>
      </c>
      <c r="H545" s="627"/>
      <c r="I545" s="627"/>
      <c r="J545" s="627"/>
      <c r="K545" s="627"/>
      <c r="N545" s="633"/>
    </row>
    <row r="546" spans="1:14" s="626" customFormat="1" ht="31.5" hidden="1" outlineLevel="1">
      <c r="A546" s="627"/>
      <c r="B546" s="319" t="s">
        <v>131</v>
      </c>
      <c r="C546" s="627"/>
      <c r="D546" s="648">
        <v>1000</v>
      </c>
      <c r="E546" s="648" t="s">
        <v>12</v>
      </c>
      <c r="F546" s="648">
        <v>11.6</v>
      </c>
      <c r="G546" s="687">
        <f t="shared" si="8"/>
        <v>11600</v>
      </c>
      <c r="H546" s="627"/>
      <c r="I546" s="627"/>
      <c r="J546" s="627"/>
      <c r="K546" s="627"/>
      <c r="N546" s="633"/>
    </row>
    <row r="547" spans="1:14" s="626" customFormat="1" ht="15.75" hidden="1" outlineLevel="1">
      <c r="A547" s="627"/>
      <c r="B547" s="319" t="s">
        <v>132</v>
      </c>
      <c r="C547" s="627"/>
      <c r="D547" s="648">
        <v>30</v>
      </c>
      <c r="E547" s="648" t="s">
        <v>12</v>
      </c>
      <c r="F547" s="648">
        <v>450</v>
      </c>
      <c r="G547" s="687">
        <f t="shared" si="8"/>
        <v>13500</v>
      </c>
      <c r="H547" s="627"/>
      <c r="I547" s="627"/>
      <c r="J547" s="627"/>
      <c r="K547" s="627"/>
      <c r="N547" s="633"/>
    </row>
    <row r="548" spans="1:14" s="626" customFormat="1" ht="15.75" hidden="1" outlineLevel="1">
      <c r="A548" s="627"/>
      <c r="B548" s="644" t="s">
        <v>133</v>
      </c>
      <c r="C548" s="627"/>
      <c r="D548" s="686">
        <v>15</v>
      </c>
      <c r="E548" s="686" t="s">
        <v>12</v>
      </c>
      <c r="F548" s="686">
        <v>520</v>
      </c>
      <c r="G548" s="687">
        <f t="shared" si="8"/>
        <v>7800</v>
      </c>
      <c r="H548" s="627"/>
      <c r="I548" s="627"/>
      <c r="J548" s="627"/>
      <c r="K548" s="627"/>
      <c r="N548" s="633"/>
    </row>
    <row r="549" spans="1:14" s="626" customFormat="1" ht="15.75" hidden="1" outlineLevel="1">
      <c r="A549" s="627"/>
      <c r="B549" s="644" t="s">
        <v>134</v>
      </c>
      <c r="C549" s="627"/>
      <c r="D549" s="686">
        <v>3000</v>
      </c>
      <c r="E549" s="686" t="s">
        <v>12</v>
      </c>
      <c r="F549" s="686">
        <v>120</v>
      </c>
      <c r="G549" s="687">
        <f t="shared" si="8"/>
        <v>360000</v>
      </c>
      <c r="H549" s="627"/>
      <c r="I549" s="627"/>
      <c r="J549" s="627"/>
      <c r="K549" s="627"/>
      <c r="N549" s="633"/>
    </row>
    <row r="550" spans="1:14" s="626" customFormat="1" ht="31.5" hidden="1" outlineLevel="1">
      <c r="A550" s="627"/>
      <c r="B550" s="319" t="s">
        <v>135</v>
      </c>
      <c r="C550" s="627"/>
      <c r="D550" s="648">
        <v>1000</v>
      </c>
      <c r="E550" s="648" t="s">
        <v>12</v>
      </c>
      <c r="F550" s="648">
        <v>12.5</v>
      </c>
      <c r="G550" s="687">
        <f t="shared" ref="G550:G613" si="9">F550*D550</f>
        <v>12500</v>
      </c>
      <c r="H550" s="627"/>
      <c r="I550" s="627"/>
      <c r="J550" s="627"/>
      <c r="K550" s="627"/>
      <c r="N550" s="633"/>
    </row>
    <row r="551" spans="1:14" s="626" customFormat="1" ht="47.25" hidden="1" outlineLevel="1">
      <c r="A551" s="627"/>
      <c r="B551" s="319" t="s">
        <v>136</v>
      </c>
      <c r="C551" s="627"/>
      <c r="D551" s="648">
        <v>100</v>
      </c>
      <c r="E551" s="648" t="s">
        <v>12</v>
      </c>
      <c r="F551" s="648">
        <v>12</v>
      </c>
      <c r="G551" s="687">
        <f t="shared" si="9"/>
        <v>1200</v>
      </c>
      <c r="H551" s="627"/>
      <c r="I551" s="627"/>
      <c r="J551" s="627"/>
      <c r="K551" s="627"/>
      <c r="N551" s="633"/>
    </row>
    <row r="552" spans="1:14" s="626" customFormat="1" ht="15.75" hidden="1" outlineLevel="1">
      <c r="A552" s="627"/>
      <c r="B552" s="319" t="s">
        <v>137</v>
      </c>
      <c r="C552" s="627"/>
      <c r="D552" s="648">
        <v>600</v>
      </c>
      <c r="E552" s="648" t="s">
        <v>12</v>
      </c>
      <c r="F552" s="648">
        <v>12.5</v>
      </c>
      <c r="G552" s="687">
        <f t="shared" si="9"/>
        <v>7500</v>
      </c>
      <c r="H552" s="627"/>
      <c r="I552" s="627"/>
      <c r="J552" s="627"/>
      <c r="K552" s="627"/>
      <c r="N552" s="633"/>
    </row>
    <row r="553" spans="1:14" s="626" customFormat="1" ht="15.75" hidden="1" outlineLevel="1">
      <c r="A553" s="627"/>
      <c r="B553" s="319" t="s">
        <v>138</v>
      </c>
      <c r="C553" s="627"/>
      <c r="D553" s="648">
        <v>30</v>
      </c>
      <c r="E553" s="648" t="s">
        <v>12</v>
      </c>
      <c r="F553" s="648">
        <v>340</v>
      </c>
      <c r="G553" s="687">
        <f t="shared" si="9"/>
        <v>10200</v>
      </c>
      <c r="H553" s="627"/>
      <c r="I553" s="627"/>
      <c r="J553" s="627"/>
      <c r="K553" s="627"/>
      <c r="N553" s="633"/>
    </row>
    <row r="554" spans="1:14" s="626" customFormat="1" ht="15.75" hidden="1" outlineLevel="1">
      <c r="A554" s="627"/>
      <c r="B554" s="319" t="s">
        <v>139</v>
      </c>
      <c r="C554" s="627"/>
      <c r="D554" s="648">
        <v>20</v>
      </c>
      <c r="E554" s="648" t="s">
        <v>12</v>
      </c>
      <c r="F554" s="648">
        <v>100</v>
      </c>
      <c r="G554" s="687">
        <f t="shared" si="9"/>
        <v>2000</v>
      </c>
      <c r="H554" s="627"/>
      <c r="I554" s="627"/>
      <c r="J554" s="627"/>
      <c r="K554" s="627"/>
      <c r="N554" s="633"/>
    </row>
    <row r="555" spans="1:14" s="626" customFormat="1" ht="15.75" hidden="1" outlineLevel="1">
      <c r="A555" s="627"/>
      <c r="B555" s="319" t="s">
        <v>140</v>
      </c>
      <c r="C555" s="627"/>
      <c r="D555" s="648">
        <v>20</v>
      </c>
      <c r="E555" s="648" t="s">
        <v>12</v>
      </c>
      <c r="F555" s="648">
        <v>1110</v>
      </c>
      <c r="G555" s="687">
        <f t="shared" si="9"/>
        <v>22200</v>
      </c>
      <c r="H555" s="627"/>
      <c r="I555" s="627"/>
      <c r="J555" s="627"/>
      <c r="K555" s="627"/>
      <c r="N555" s="633"/>
    </row>
    <row r="556" spans="1:14" s="626" customFormat="1" ht="15.75" hidden="1" outlineLevel="1">
      <c r="A556" s="627"/>
      <c r="B556" s="319" t="s">
        <v>141</v>
      </c>
      <c r="C556" s="627"/>
      <c r="D556" s="648">
        <v>10</v>
      </c>
      <c r="E556" s="648" t="s">
        <v>12</v>
      </c>
      <c r="F556" s="648">
        <v>300</v>
      </c>
      <c r="G556" s="687">
        <f t="shared" si="9"/>
        <v>3000</v>
      </c>
      <c r="H556" s="627"/>
      <c r="I556" s="627"/>
      <c r="J556" s="627"/>
      <c r="K556" s="627"/>
      <c r="N556" s="633"/>
    </row>
    <row r="557" spans="1:14" s="626" customFormat="1" ht="15.75" hidden="1" outlineLevel="1">
      <c r="A557" s="627"/>
      <c r="B557" s="319" t="s">
        <v>142</v>
      </c>
      <c r="C557" s="627"/>
      <c r="D557" s="648">
        <v>2</v>
      </c>
      <c r="E557" s="648" t="s">
        <v>12</v>
      </c>
      <c r="F557" s="648">
        <v>106</v>
      </c>
      <c r="G557" s="687">
        <f t="shared" si="9"/>
        <v>212</v>
      </c>
      <c r="H557" s="627"/>
      <c r="I557" s="627"/>
      <c r="J557" s="627"/>
      <c r="K557" s="627"/>
      <c r="N557" s="633"/>
    </row>
    <row r="558" spans="1:14" s="626" customFormat="1" ht="15.75" hidden="1" outlineLevel="1">
      <c r="A558" s="627"/>
      <c r="B558" s="319" t="s">
        <v>143</v>
      </c>
      <c r="C558" s="627"/>
      <c r="D558" s="648">
        <v>30</v>
      </c>
      <c r="E558" s="648" t="s">
        <v>12</v>
      </c>
      <c r="F558" s="648">
        <v>335</v>
      </c>
      <c r="G558" s="687">
        <f t="shared" si="9"/>
        <v>10050</v>
      </c>
      <c r="H558" s="627"/>
      <c r="I558" s="627"/>
      <c r="J558" s="627"/>
      <c r="K558" s="627"/>
      <c r="N558" s="633"/>
    </row>
    <row r="559" spans="1:14" s="626" customFormat="1" ht="31.5" hidden="1" outlineLevel="1">
      <c r="A559" s="627"/>
      <c r="B559" s="319" t="s">
        <v>144</v>
      </c>
      <c r="C559" s="627"/>
      <c r="D559" s="648">
        <v>20</v>
      </c>
      <c r="E559" s="648" t="s">
        <v>12</v>
      </c>
      <c r="F559" s="648">
        <v>2220</v>
      </c>
      <c r="G559" s="687">
        <f t="shared" si="9"/>
        <v>44400</v>
      </c>
      <c r="H559" s="627"/>
      <c r="I559" s="627"/>
      <c r="J559" s="627"/>
      <c r="K559" s="627"/>
      <c r="N559" s="633"/>
    </row>
    <row r="560" spans="1:14" s="626" customFormat="1" ht="31.5" hidden="1" outlineLevel="1">
      <c r="A560" s="627"/>
      <c r="B560" s="644" t="s">
        <v>145</v>
      </c>
      <c r="C560" s="627"/>
      <c r="D560" s="686">
        <v>20</v>
      </c>
      <c r="E560" s="686" t="s">
        <v>12</v>
      </c>
      <c r="F560" s="686">
        <v>2220</v>
      </c>
      <c r="G560" s="687">
        <f t="shared" si="9"/>
        <v>44400</v>
      </c>
      <c r="H560" s="627"/>
      <c r="I560" s="627"/>
      <c r="J560" s="627"/>
      <c r="K560" s="627"/>
      <c r="N560" s="633"/>
    </row>
    <row r="561" spans="1:14" s="626" customFormat="1" ht="15.75" hidden="1" outlineLevel="1">
      <c r="A561" s="627"/>
      <c r="B561" s="644" t="s">
        <v>146</v>
      </c>
      <c r="C561" s="627"/>
      <c r="D561" s="686">
        <v>20</v>
      </c>
      <c r="E561" s="686" t="s">
        <v>12</v>
      </c>
      <c r="F561" s="686">
        <v>2370</v>
      </c>
      <c r="G561" s="687">
        <f t="shared" si="9"/>
        <v>47400</v>
      </c>
      <c r="H561" s="627"/>
      <c r="I561" s="627"/>
      <c r="J561" s="627"/>
      <c r="K561" s="627"/>
      <c r="N561" s="633"/>
    </row>
    <row r="562" spans="1:14" s="626" customFormat="1" ht="31.5" hidden="1" outlineLevel="1">
      <c r="A562" s="627"/>
      <c r="B562" s="644" t="s">
        <v>147</v>
      </c>
      <c r="C562" s="627"/>
      <c r="D562" s="686">
        <v>10</v>
      </c>
      <c r="E562" s="686" t="s">
        <v>12</v>
      </c>
      <c r="F562" s="686">
        <v>2370</v>
      </c>
      <c r="G562" s="687">
        <f t="shared" si="9"/>
        <v>23700</v>
      </c>
      <c r="H562" s="627"/>
      <c r="I562" s="627"/>
      <c r="J562" s="627"/>
      <c r="K562" s="627"/>
      <c r="N562" s="633"/>
    </row>
    <row r="563" spans="1:14" s="626" customFormat="1" ht="15.75" hidden="1" outlineLevel="1">
      <c r="A563" s="627"/>
      <c r="B563" s="644" t="s">
        <v>148</v>
      </c>
      <c r="C563" s="627"/>
      <c r="D563" s="686">
        <v>10</v>
      </c>
      <c r="E563" s="686" t="s">
        <v>12</v>
      </c>
      <c r="F563" s="686">
        <v>2220</v>
      </c>
      <c r="G563" s="687">
        <f t="shared" si="9"/>
        <v>22200</v>
      </c>
      <c r="H563" s="627"/>
      <c r="I563" s="627"/>
      <c r="J563" s="627"/>
      <c r="K563" s="627"/>
      <c r="N563" s="633"/>
    </row>
    <row r="564" spans="1:14" s="626" customFormat="1" ht="15.75" hidden="1" outlineLevel="1">
      <c r="A564" s="627"/>
      <c r="B564" s="644" t="s">
        <v>149</v>
      </c>
      <c r="C564" s="627"/>
      <c r="D564" s="686">
        <v>10</v>
      </c>
      <c r="E564" s="686" t="s">
        <v>12</v>
      </c>
      <c r="F564" s="686">
        <v>2370</v>
      </c>
      <c r="G564" s="687">
        <f t="shared" si="9"/>
        <v>23700</v>
      </c>
      <c r="H564" s="627"/>
      <c r="I564" s="627"/>
      <c r="J564" s="627"/>
      <c r="K564" s="627"/>
      <c r="N564" s="633"/>
    </row>
    <row r="565" spans="1:14" s="626" customFormat="1" ht="31.5" hidden="1" outlineLevel="1">
      <c r="A565" s="627"/>
      <c r="B565" s="644" t="s">
        <v>150</v>
      </c>
      <c r="C565" s="627"/>
      <c r="D565" s="686">
        <v>10</v>
      </c>
      <c r="E565" s="686" t="s">
        <v>12</v>
      </c>
      <c r="F565" s="686">
        <v>7660</v>
      </c>
      <c r="G565" s="687">
        <f t="shared" si="9"/>
        <v>76600</v>
      </c>
      <c r="H565" s="627"/>
      <c r="I565" s="627"/>
      <c r="J565" s="627"/>
      <c r="K565" s="627"/>
      <c r="N565" s="633"/>
    </row>
    <row r="566" spans="1:14" s="626" customFormat="1" ht="31.5" hidden="1" outlineLevel="1">
      <c r="A566" s="627"/>
      <c r="B566" s="644" t="s">
        <v>151</v>
      </c>
      <c r="C566" s="627"/>
      <c r="D566" s="686">
        <v>10</v>
      </c>
      <c r="E566" s="686" t="s">
        <v>12</v>
      </c>
      <c r="F566" s="686">
        <v>2910</v>
      </c>
      <c r="G566" s="687">
        <f t="shared" si="9"/>
        <v>29100</v>
      </c>
      <c r="H566" s="627"/>
      <c r="I566" s="627"/>
      <c r="J566" s="627"/>
      <c r="K566" s="627"/>
      <c r="N566" s="633"/>
    </row>
    <row r="567" spans="1:14" s="626" customFormat="1" ht="15.75" hidden="1" outlineLevel="1">
      <c r="A567" s="627"/>
      <c r="B567" s="644" t="s">
        <v>152</v>
      </c>
      <c r="C567" s="627"/>
      <c r="D567" s="686">
        <v>10</v>
      </c>
      <c r="E567" s="686" t="s">
        <v>12</v>
      </c>
      <c r="F567" s="686">
        <v>2910</v>
      </c>
      <c r="G567" s="687">
        <f t="shared" si="9"/>
        <v>29100</v>
      </c>
      <c r="H567" s="627"/>
      <c r="I567" s="627"/>
      <c r="J567" s="627"/>
      <c r="K567" s="627"/>
      <c r="N567" s="633"/>
    </row>
    <row r="568" spans="1:14" s="626" customFormat="1" ht="15.75" hidden="1" outlineLevel="1">
      <c r="A568" s="627"/>
      <c r="B568" s="644" t="s">
        <v>153</v>
      </c>
      <c r="C568" s="627"/>
      <c r="D568" s="686">
        <v>10</v>
      </c>
      <c r="E568" s="686" t="s">
        <v>12</v>
      </c>
      <c r="F568" s="686">
        <v>2480</v>
      </c>
      <c r="G568" s="687">
        <f t="shared" si="9"/>
        <v>24800</v>
      </c>
      <c r="H568" s="627"/>
      <c r="I568" s="627"/>
      <c r="J568" s="627"/>
      <c r="K568" s="627"/>
      <c r="N568" s="633"/>
    </row>
    <row r="569" spans="1:14" s="626" customFormat="1" ht="31.5" hidden="1" outlineLevel="1">
      <c r="A569" s="627"/>
      <c r="B569" s="644" t="s">
        <v>154</v>
      </c>
      <c r="C569" s="627"/>
      <c r="D569" s="686">
        <v>10</v>
      </c>
      <c r="E569" s="686" t="s">
        <v>12</v>
      </c>
      <c r="F569" s="686">
        <v>2370</v>
      </c>
      <c r="G569" s="687">
        <f t="shared" si="9"/>
        <v>23700</v>
      </c>
      <c r="H569" s="627"/>
      <c r="I569" s="627"/>
      <c r="J569" s="627"/>
      <c r="K569" s="627"/>
      <c r="N569" s="633"/>
    </row>
    <row r="570" spans="1:14" s="626" customFormat="1" ht="31.5" hidden="1" outlineLevel="1">
      <c r="A570" s="627"/>
      <c r="B570" s="644" t="s">
        <v>155</v>
      </c>
      <c r="C570" s="627"/>
      <c r="D570" s="686">
        <v>10</v>
      </c>
      <c r="E570" s="686" t="s">
        <v>12</v>
      </c>
      <c r="F570" s="686">
        <v>2370</v>
      </c>
      <c r="G570" s="687">
        <f t="shared" si="9"/>
        <v>23700</v>
      </c>
      <c r="H570" s="627"/>
      <c r="I570" s="627"/>
      <c r="J570" s="627"/>
      <c r="K570" s="627"/>
      <c r="N570" s="633"/>
    </row>
    <row r="571" spans="1:14" s="626" customFormat="1" ht="31.5" hidden="1" outlineLevel="1">
      <c r="A571" s="627"/>
      <c r="B571" s="644" t="s">
        <v>156</v>
      </c>
      <c r="C571" s="627"/>
      <c r="D571" s="686">
        <v>10</v>
      </c>
      <c r="E571" s="686" t="s">
        <v>12</v>
      </c>
      <c r="F571" s="686">
        <v>2370</v>
      </c>
      <c r="G571" s="687">
        <f t="shared" si="9"/>
        <v>23700</v>
      </c>
      <c r="H571" s="627"/>
      <c r="I571" s="627"/>
      <c r="J571" s="627"/>
      <c r="K571" s="627"/>
      <c r="N571" s="633"/>
    </row>
    <row r="572" spans="1:14" s="626" customFormat="1" ht="15.75" hidden="1" outlineLevel="1">
      <c r="A572" s="627"/>
      <c r="B572" s="644" t="s">
        <v>157</v>
      </c>
      <c r="C572" s="627"/>
      <c r="D572" s="686">
        <v>160</v>
      </c>
      <c r="E572" s="686" t="s">
        <v>99</v>
      </c>
      <c r="F572" s="686">
        <v>750</v>
      </c>
      <c r="G572" s="687">
        <f t="shared" si="9"/>
        <v>120000</v>
      </c>
      <c r="H572" s="627"/>
      <c r="I572" s="627"/>
      <c r="J572" s="627"/>
      <c r="K572" s="627"/>
      <c r="N572" s="633"/>
    </row>
    <row r="573" spans="1:14" s="626" customFormat="1" ht="15.75" hidden="1" outlineLevel="1">
      <c r="A573" s="627"/>
      <c r="B573" s="644" t="s">
        <v>158</v>
      </c>
      <c r="C573" s="627"/>
      <c r="D573" s="686">
        <v>12</v>
      </c>
      <c r="E573" s="686" t="s">
        <v>99</v>
      </c>
      <c r="F573" s="686">
        <v>190</v>
      </c>
      <c r="G573" s="687">
        <f t="shared" si="9"/>
        <v>2280</v>
      </c>
      <c r="H573" s="627"/>
      <c r="I573" s="627"/>
      <c r="J573" s="627"/>
      <c r="K573" s="627"/>
      <c r="N573" s="633"/>
    </row>
    <row r="574" spans="1:14" s="626" customFormat="1" ht="15.75" hidden="1" outlineLevel="1">
      <c r="A574" s="627"/>
      <c r="B574" s="644" t="s">
        <v>159</v>
      </c>
      <c r="C574" s="627"/>
      <c r="D574" s="686">
        <v>30</v>
      </c>
      <c r="E574" s="686" t="s">
        <v>129</v>
      </c>
      <c r="F574" s="686">
        <v>16000</v>
      </c>
      <c r="G574" s="687">
        <f t="shared" si="9"/>
        <v>480000</v>
      </c>
      <c r="H574" s="627"/>
      <c r="I574" s="627"/>
      <c r="J574" s="627"/>
      <c r="K574" s="627"/>
      <c r="N574" s="633"/>
    </row>
    <row r="575" spans="1:14" s="626" customFormat="1" ht="15.75" hidden="1" outlineLevel="1">
      <c r="A575" s="627"/>
      <c r="B575" s="644" t="s">
        <v>160</v>
      </c>
      <c r="C575" s="627"/>
      <c r="D575" s="686">
        <v>10</v>
      </c>
      <c r="E575" s="686" t="s">
        <v>12</v>
      </c>
      <c r="F575" s="686">
        <v>1035</v>
      </c>
      <c r="G575" s="687">
        <f t="shared" si="9"/>
        <v>10350</v>
      </c>
      <c r="H575" s="627"/>
      <c r="I575" s="627"/>
      <c r="J575" s="627"/>
      <c r="K575" s="627"/>
      <c r="N575" s="633"/>
    </row>
    <row r="576" spans="1:14" s="626" customFormat="1" ht="15.75" hidden="1" outlineLevel="1">
      <c r="A576" s="627"/>
      <c r="B576" s="319" t="s">
        <v>161</v>
      </c>
      <c r="C576" s="627"/>
      <c r="D576" s="648">
        <v>10</v>
      </c>
      <c r="E576" s="648" t="s">
        <v>99</v>
      </c>
      <c r="F576" s="648">
        <v>660</v>
      </c>
      <c r="G576" s="687">
        <f t="shared" si="9"/>
        <v>6600</v>
      </c>
      <c r="H576" s="627"/>
      <c r="I576" s="627"/>
      <c r="J576" s="627"/>
      <c r="K576" s="627"/>
      <c r="N576" s="633"/>
    </row>
    <row r="577" spans="1:14" s="626" customFormat="1" ht="15.75" hidden="1" outlineLevel="1">
      <c r="A577" s="627"/>
      <c r="B577" s="319" t="s">
        <v>162</v>
      </c>
      <c r="C577" s="627"/>
      <c r="D577" s="648">
        <v>10</v>
      </c>
      <c r="E577" s="648" t="s">
        <v>99</v>
      </c>
      <c r="F577" s="648">
        <v>660</v>
      </c>
      <c r="G577" s="687">
        <f t="shared" si="9"/>
        <v>6600</v>
      </c>
      <c r="H577" s="627"/>
      <c r="I577" s="627"/>
      <c r="J577" s="627"/>
      <c r="K577" s="627"/>
      <c r="N577" s="633"/>
    </row>
    <row r="578" spans="1:14" s="626" customFormat="1" ht="15.75" hidden="1" outlineLevel="1">
      <c r="A578" s="627"/>
      <c r="B578" s="319" t="s">
        <v>163</v>
      </c>
      <c r="C578" s="627"/>
      <c r="D578" s="648">
        <v>150</v>
      </c>
      <c r="E578" s="648" t="s">
        <v>99</v>
      </c>
      <c r="F578" s="648">
        <v>27</v>
      </c>
      <c r="G578" s="687">
        <f t="shared" si="9"/>
        <v>4050</v>
      </c>
      <c r="H578" s="627"/>
      <c r="I578" s="627"/>
      <c r="J578" s="627"/>
      <c r="K578" s="627"/>
      <c r="N578" s="633"/>
    </row>
    <row r="579" spans="1:14" s="626" customFormat="1" ht="15.75" hidden="1" outlineLevel="1">
      <c r="A579" s="627"/>
      <c r="B579" s="319" t="s">
        <v>164</v>
      </c>
      <c r="C579" s="627"/>
      <c r="D579" s="648">
        <v>80</v>
      </c>
      <c r="E579" s="648" t="s">
        <v>165</v>
      </c>
      <c r="F579" s="648">
        <v>340</v>
      </c>
      <c r="G579" s="687">
        <f t="shared" si="9"/>
        <v>27200</v>
      </c>
      <c r="H579" s="627"/>
      <c r="I579" s="627"/>
      <c r="J579" s="627"/>
      <c r="K579" s="627"/>
      <c r="N579" s="633"/>
    </row>
    <row r="580" spans="1:14" s="626" customFormat="1" ht="15.75" hidden="1" outlineLevel="1">
      <c r="A580" s="627"/>
      <c r="B580" s="319" t="s">
        <v>166</v>
      </c>
      <c r="C580" s="627"/>
      <c r="D580" s="648">
        <v>200</v>
      </c>
      <c r="E580" s="648" t="s">
        <v>165</v>
      </c>
      <c r="F580" s="648">
        <v>220</v>
      </c>
      <c r="G580" s="687">
        <f t="shared" si="9"/>
        <v>44000</v>
      </c>
      <c r="H580" s="627"/>
      <c r="I580" s="627"/>
      <c r="J580" s="627"/>
      <c r="K580" s="627"/>
      <c r="N580" s="633"/>
    </row>
    <row r="581" spans="1:14" s="626" customFormat="1" ht="15.75" hidden="1" outlineLevel="1">
      <c r="A581" s="627"/>
      <c r="B581" s="644" t="s">
        <v>167</v>
      </c>
      <c r="C581" s="627"/>
      <c r="D581" s="686">
        <v>300</v>
      </c>
      <c r="E581" s="686" t="s">
        <v>168</v>
      </c>
      <c r="F581" s="686">
        <v>53.15</v>
      </c>
      <c r="G581" s="687">
        <f t="shared" si="9"/>
        <v>15945</v>
      </c>
      <c r="H581" s="627"/>
      <c r="I581" s="627"/>
      <c r="J581" s="627"/>
      <c r="K581" s="627"/>
      <c r="N581" s="633"/>
    </row>
    <row r="582" spans="1:14" s="626" customFormat="1" ht="15.75" hidden="1" outlineLevel="1">
      <c r="A582" s="627"/>
      <c r="B582" s="644" t="s">
        <v>169</v>
      </c>
      <c r="C582" s="627"/>
      <c r="D582" s="686">
        <v>80</v>
      </c>
      <c r="E582" s="686" t="s">
        <v>168</v>
      </c>
      <c r="F582" s="686">
        <v>324.2</v>
      </c>
      <c r="G582" s="687">
        <f t="shared" si="9"/>
        <v>25936</v>
      </c>
      <c r="H582" s="627"/>
      <c r="I582" s="627"/>
      <c r="J582" s="627"/>
      <c r="K582" s="627"/>
      <c r="N582" s="633"/>
    </row>
    <row r="583" spans="1:14" s="626" customFormat="1" ht="15.75" hidden="1" outlineLevel="1">
      <c r="A583" s="627"/>
      <c r="B583" s="644" t="s">
        <v>170</v>
      </c>
      <c r="C583" s="627"/>
      <c r="D583" s="686">
        <v>10</v>
      </c>
      <c r="E583" s="686" t="s">
        <v>168</v>
      </c>
      <c r="F583" s="686">
        <v>120.58</v>
      </c>
      <c r="G583" s="687">
        <f t="shared" si="9"/>
        <v>1205.8</v>
      </c>
      <c r="H583" s="627"/>
      <c r="I583" s="627"/>
      <c r="J583" s="627"/>
      <c r="K583" s="627"/>
      <c r="N583" s="633"/>
    </row>
    <row r="584" spans="1:14" s="626" customFormat="1" ht="15.75" hidden="1" outlineLevel="1">
      <c r="A584" s="627"/>
      <c r="B584" s="644" t="s">
        <v>171</v>
      </c>
      <c r="C584" s="627"/>
      <c r="D584" s="686">
        <v>10</v>
      </c>
      <c r="E584" s="686" t="s">
        <v>168</v>
      </c>
      <c r="F584" s="686">
        <v>148.37</v>
      </c>
      <c r="G584" s="687">
        <f t="shared" si="9"/>
        <v>1483.7</v>
      </c>
      <c r="H584" s="627"/>
      <c r="I584" s="627"/>
      <c r="J584" s="627"/>
      <c r="K584" s="627"/>
      <c r="N584" s="633"/>
    </row>
    <row r="585" spans="1:14" s="626" customFormat="1" ht="15.75" hidden="1" outlineLevel="1">
      <c r="A585" s="627"/>
      <c r="B585" s="644" t="s">
        <v>172</v>
      </c>
      <c r="C585" s="627"/>
      <c r="D585" s="686">
        <v>3</v>
      </c>
      <c r="E585" s="686" t="s">
        <v>168</v>
      </c>
      <c r="F585" s="686">
        <v>323.20999999999998</v>
      </c>
      <c r="G585" s="687">
        <f t="shared" si="9"/>
        <v>969.62999999999988</v>
      </c>
      <c r="H585" s="627"/>
      <c r="I585" s="627"/>
      <c r="J585" s="627"/>
      <c r="K585" s="627"/>
      <c r="N585" s="633"/>
    </row>
    <row r="586" spans="1:14" s="626" customFormat="1" ht="15.75" hidden="1" outlineLevel="1">
      <c r="A586" s="627"/>
      <c r="B586" s="644" t="s">
        <v>173</v>
      </c>
      <c r="C586" s="627"/>
      <c r="D586" s="686">
        <v>10</v>
      </c>
      <c r="E586" s="686" t="s">
        <v>168</v>
      </c>
      <c r="F586" s="686">
        <v>730.17</v>
      </c>
      <c r="G586" s="687">
        <f t="shared" si="9"/>
        <v>7301.7</v>
      </c>
      <c r="H586" s="627"/>
      <c r="I586" s="627"/>
      <c r="J586" s="627"/>
      <c r="K586" s="627"/>
      <c r="N586" s="633"/>
    </row>
    <row r="587" spans="1:14" s="626" customFormat="1" ht="15.75" hidden="1" outlineLevel="1">
      <c r="A587" s="627"/>
      <c r="B587" s="644" t="s">
        <v>174</v>
      </c>
      <c r="C587" s="627"/>
      <c r="D587" s="686">
        <v>10</v>
      </c>
      <c r="E587" s="686" t="s">
        <v>168</v>
      </c>
      <c r="F587" s="686">
        <v>715.03</v>
      </c>
      <c r="G587" s="687">
        <f t="shared" si="9"/>
        <v>7150.2999999999993</v>
      </c>
      <c r="H587" s="627"/>
      <c r="I587" s="627"/>
      <c r="J587" s="627"/>
      <c r="K587" s="627"/>
      <c r="N587" s="633"/>
    </row>
    <row r="588" spans="1:14" s="626" customFormat="1" ht="15.75" hidden="1" outlineLevel="1">
      <c r="A588" s="627"/>
      <c r="B588" s="644" t="s">
        <v>175</v>
      </c>
      <c r="C588" s="627"/>
      <c r="D588" s="686">
        <v>2</v>
      </c>
      <c r="E588" s="686" t="s">
        <v>168</v>
      </c>
      <c r="F588" s="686">
        <v>105.91</v>
      </c>
      <c r="G588" s="687">
        <f t="shared" si="9"/>
        <v>211.82</v>
      </c>
      <c r="H588" s="627"/>
      <c r="I588" s="627"/>
      <c r="J588" s="627"/>
      <c r="K588" s="627"/>
      <c r="N588" s="633"/>
    </row>
    <row r="589" spans="1:14" s="626" customFormat="1" ht="15.75" hidden="1" outlineLevel="1">
      <c r="A589" s="627"/>
      <c r="B589" s="644" t="s">
        <v>176</v>
      </c>
      <c r="C589" s="627"/>
      <c r="D589" s="686">
        <v>10</v>
      </c>
      <c r="E589" s="686" t="s">
        <v>168</v>
      </c>
      <c r="F589" s="686">
        <v>76.7</v>
      </c>
      <c r="G589" s="687">
        <f t="shared" si="9"/>
        <v>767</v>
      </c>
      <c r="H589" s="627"/>
      <c r="I589" s="627"/>
      <c r="J589" s="627"/>
      <c r="K589" s="627"/>
      <c r="N589" s="633"/>
    </row>
    <row r="590" spans="1:14" s="626" customFormat="1" ht="15.75" hidden="1" outlineLevel="1">
      <c r="A590" s="627"/>
      <c r="B590" s="644" t="s">
        <v>177</v>
      </c>
      <c r="C590" s="627"/>
      <c r="D590" s="686">
        <v>50</v>
      </c>
      <c r="E590" s="686" t="s">
        <v>168</v>
      </c>
      <c r="F590" s="686">
        <v>32.549999999999997</v>
      </c>
      <c r="G590" s="687">
        <f t="shared" si="9"/>
        <v>1627.4999999999998</v>
      </c>
      <c r="H590" s="627"/>
      <c r="I590" s="627"/>
      <c r="J590" s="627"/>
      <c r="K590" s="627"/>
      <c r="N590" s="633"/>
    </row>
    <row r="591" spans="1:14" s="626" customFormat="1" ht="15.75" hidden="1" outlineLevel="1">
      <c r="A591" s="627"/>
      <c r="B591" s="644" t="s">
        <v>178</v>
      </c>
      <c r="C591" s="627"/>
      <c r="D591" s="686">
        <v>2</v>
      </c>
      <c r="E591" s="686" t="s">
        <v>168</v>
      </c>
      <c r="F591" s="686">
        <v>494.34</v>
      </c>
      <c r="G591" s="687">
        <f t="shared" si="9"/>
        <v>988.68</v>
      </c>
      <c r="H591" s="627"/>
      <c r="I591" s="627"/>
      <c r="J591" s="627"/>
      <c r="K591" s="627"/>
      <c r="N591" s="633"/>
    </row>
    <row r="592" spans="1:14" s="626" customFormat="1" ht="15.75" hidden="1" outlineLevel="1">
      <c r="A592" s="627"/>
      <c r="B592" s="644" t="s">
        <v>179</v>
      </c>
      <c r="C592" s="627"/>
      <c r="D592" s="686">
        <v>10</v>
      </c>
      <c r="E592" s="686" t="s">
        <v>168</v>
      </c>
      <c r="F592" s="686">
        <v>137.72</v>
      </c>
      <c r="G592" s="687">
        <f t="shared" si="9"/>
        <v>1377.2</v>
      </c>
      <c r="H592" s="627"/>
      <c r="I592" s="627"/>
      <c r="J592" s="627"/>
      <c r="K592" s="627"/>
      <c r="N592" s="633"/>
    </row>
    <row r="593" spans="1:14" s="626" customFormat="1" ht="15.75" hidden="1" outlineLevel="1">
      <c r="A593" s="627"/>
      <c r="B593" s="644" t="s">
        <v>180</v>
      </c>
      <c r="C593" s="627"/>
      <c r="D593" s="686">
        <v>12</v>
      </c>
      <c r="E593" s="686" t="s">
        <v>168</v>
      </c>
      <c r="F593" s="686">
        <v>95.6</v>
      </c>
      <c r="G593" s="687">
        <f t="shared" si="9"/>
        <v>1147.1999999999998</v>
      </c>
      <c r="H593" s="627"/>
      <c r="I593" s="627"/>
      <c r="J593" s="627"/>
      <c r="K593" s="627"/>
      <c r="N593" s="633"/>
    </row>
    <row r="594" spans="1:14" s="626" customFormat="1" ht="15.75" hidden="1" outlineLevel="1">
      <c r="A594" s="627"/>
      <c r="B594" s="644" t="s">
        <v>181</v>
      </c>
      <c r="C594" s="627"/>
      <c r="D594" s="686">
        <v>50</v>
      </c>
      <c r="E594" s="686" t="s">
        <v>168</v>
      </c>
      <c r="F594" s="686">
        <v>47.19</v>
      </c>
      <c r="G594" s="687">
        <f t="shared" si="9"/>
        <v>2359.5</v>
      </c>
      <c r="H594" s="627"/>
      <c r="I594" s="627"/>
      <c r="J594" s="627"/>
      <c r="K594" s="627"/>
      <c r="N594" s="633"/>
    </row>
    <row r="595" spans="1:14" s="626" customFormat="1" ht="15.75" hidden="1" outlineLevel="1">
      <c r="A595" s="627"/>
      <c r="B595" s="644" t="s">
        <v>182</v>
      </c>
      <c r="C595" s="627"/>
      <c r="D595" s="686">
        <v>50</v>
      </c>
      <c r="E595" s="686" t="s">
        <v>168</v>
      </c>
      <c r="F595" s="686">
        <v>83.34</v>
      </c>
      <c r="G595" s="687">
        <f t="shared" si="9"/>
        <v>4167</v>
      </c>
      <c r="H595" s="627"/>
      <c r="I595" s="627"/>
      <c r="J595" s="627"/>
      <c r="K595" s="627"/>
      <c r="N595" s="633"/>
    </row>
    <row r="596" spans="1:14" s="626" customFormat="1" ht="15.75" hidden="1" outlineLevel="1">
      <c r="A596" s="627"/>
      <c r="B596" s="644" t="s">
        <v>183</v>
      </c>
      <c r="C596" s="627"/>
      <c r="D596" s="686">
        <v>30</v>
      </c>
      <c r="E596" s="686" t="s">
        <v>168</v>
      </c>
      <c r="F596" s="686">
        <v>702</v>
      </c>
      <c r="G596" s="687">
        <f t="shared" si="9"/>
        <v>21060</v>
      </c>
      <c r="H596" s="627"/>
      <c r="I596" s="627"/>
      <c r="J596" s="627"/>
      <c r="K596" s="627"/>
      <c r="N596" s="633"/>
    </row>
    <row r="597" spans="1:14" s="626" customFormat="1" ht="15.75" hidden="1" outlineLevel="1">
      <c r="A597" s="627"/>
      <c r="B597" s="644" t="s">
        <v>184</v>
      </c>
      <c r="C597" s="627"/>
      <c r="D597" s="686">
        <v>30</v>
      </c>
      <c r="E597" s="686" t="s">
        <v>168</v>
      </c>
      <c r="F597" s="686">
        <v>338</v>
      </c>
      <c r="G597" s="687">
        <f t="shared" si="9"/>
        <v>10140</v>
      </c>
      <c r="H597" s="627"/>
      <c r="I597" s="627"/>
      <c r="J597" s="627"/>
      <c r="K597" s="627"/>
      <c r="N597" s="633"/>
    </row>
    <row r="598" spans="1:14" s="626" customFormat="1" ht="15.75" hidden="1" outlineLevel="1">
      <c r="A598" s="627"/>
      <c r="B598" s="644" t="s">
        <v>185</v>
      </c>
      <c r="C598" s="627"/>
      <c r="D598" s="686">
        <v>32</v>
      </c>
      <c r="E598" s="686" t="s">
        <v>168</v>
      </c>
      <c r="F598" s="686">
        <v>903.08</v>
      </c>
      <c r="G598" s="687">
        <f t="shared" si="9"/>
        <v>28898.560000000001</v>
      </c>
      <c r="H598" s="627"/>
      <c r="I598" s="627"/>
      <c r="J598" s="627"/>
      <c r="K598" s="627"/>
      <c r="N598" s="633"/>
    </row>
    <row r="599" spans="1:14" s="626" customFormat="1" ht="15.75" hidden="1" outlineLevel="1">
      <c r="A599" s="627"/>
      <c r="B599" s="644" t="s">
        <v>186</v>
      </c>
      <c r="C599" s="627"/>
      <c r="D599" s="686">
        <v>1600</v>
      </c>
      <c r="E599" s="686" t="s">
        <v>168</v>
      </c>
      <c r="F599" s="686">
        <v>15.2</v>
      </c>
      <c r="G599" s="687">
        <f t="shared" si="9"/>
        <v>24320</v>
      </c>
      <c r="H599" s="627"/>
      <c r="I599" s="627"/>
      <c r="J599" s="627"/>
      <c r="K599" s="627"/>
      <c r="N599" s="633"/>
    </row>
    <row r="600" spans="1:14" s="626" customFormat="1" ht="15.75" hidden="1" outlineLevel="1">
      <c r="A600" s="627"/>
      <c r="B600" s="644" t="s">
        <v>187</v>
      </c>
      <c r="C600" s="627"/>
      <c r="D600" s="686">
        <v>1</v>
      </c>
      <c r="E600" s="686" t="s">
        <v>168</v>
      </c>
      <c r="F600" s="686">
        <v>133.25</v>
      </c>
      <c r="G600" s="687">
        <f t="shared" si="9"/>
        <v>133.25</v>
      </c>
      <c r="H600" s="627"/>
      <c r="I600" s="627"/>
      <c r="J600" s="627"/>
      <c r="K600" s="627"/>
      <c r="N600" s="633"/>
    </row>
    <row r="601" spans="1:14" s="626" customFormat="1" ht="15.75" hidden="1" outlineLevel="1">
      <c r="A601" s="627"/>
      <c r="B601" s="644" t="s">
        <v>188</v>
      </c>
      <c r="C601" s="627"/>
      <c r="D601" s="686">
        <v>2</v>
      </c>
      <c r="E601" s="686" t="s">
        <v>168</v>
      </c>
      <c r="F601" s="686">
        <v>56.2</v>
      </c>
      <c r="G601" s="687">
        <f t="shared" si="9"/>
        <v>112.4</v>
      </c>
      <c r="H601" s="627"/>
      <c r="I601" s="627"/>
      <c r="J601" s="627"/>
      <c r="K601" s="627"/>
      <c r="N601" s="633"/>
    </row>
    <row r="602" spans="1:14" s="626" customFormat="1" ht="15.75" hidden="1" outlineLevel="1">
      <c r="A602" s="627"/>
      <c r="B602" s="644" t="s">
        <v>189</v>
      </c>
      <c r="C602" s="627"/>
      <c r="D602" s="686">
        <v>10</v>
      </c>
      <c r="E602" s="686" t="s">
        <v>168</v>
      </c>
      <c r="F602" s="686">
        <v>25.22</v>
      </c>
      <c r="G602" s="687">
        <f t="shared" si="9"/>
        <v>252.2</v>
      </c>
      <c r="H602" s="627"/>
      <c r="I602" s="627"/>
      <c r="J602" s="627"/>
      <c r="K602" s="627"/>
      <c r="N602" s="633"/>
    </row>
    <row r="603" spans="1:14" s="626" customFormat="1" ht="15.75" hidden="1" outlineLevel="1">
      <c r="A603" s="627"/>
      <c r="B603" s="644" t="s">
        <v>190</v>
      </c>
      <c r="C603" s="627"/>
      <c r="D603" s="686">
        <v>4</v>
      </c>
      <c r="E603" s="686" t="s">
        <v>168</v>
      </c>
      <c r="F603" s="686">
        <v>80.849999999999994</v>
      </c>
      <c r="G603" s="687">
        <f t="shared" si="9"/>
        <v>323.39999999999998</v>
      </c>
      <c r="H603" s="627"/>
      <c r="I603" s="627"/>
      <c r="J603" s="627"/>
      <c r="K603" s="627"/>
      <c r="N603" s="633"/>
    </row>
    <row r="604" spans="1:14" s="626" customFormat="1" ht="15.75" hidden="1" outlineLevel="1">
      <c r="A604" s="627"/>
      <c r="B604" s="644" t="s">
        <v>191</v>
      </c>
      <c r="C604" s="627"/>
      <c r="D604" s="686">
        <v>4</v>
      </c>
      <c r="E604" s="686" t="s">
        <v>168</v>
      </c>
      <c r="F604" s="686">
        <v>42.98</v>
      </c>
      <c r="G604" s="687">
        <f t="shared" si="9"/>
        <v>171.92</v>
      </c>
      <c r="H604" s="627"/>
      <c r="I604" s="627"/>
      <c r="J604" s="627"/>
      <c r="K604" s="627"/>
      <c r="N604" s="633"/>
    </row>
    <row r="605" spans="1:14" s="626" customFormat="1" ht="15.75" hidden="1" outlineLevel="1">
      <c r="A605" s="627"/>
      <c r="B605" s="644" t="s">
        <v>192</v>
      </c>
      <c r="C605" s="627"/>
      <c r="D605" s="686">
        <v>10</v>
      </c>
      <c r="E605" s="686" t="s">
        <v>168</v>
      </c>
      <c r="F605" s="686">
        <v>167.1</v>
      </c>
      <c r="G605" s="687">
        <f t="shared" si="9"/>
        <v>1671</v>
      </c>
      <c r="H605" s="627"/>
      <c r="I605" s="627"/>
      <c r="J605" s="627"/>
      <c r="K605" s="627"/>
      <c r="N605" s="633"/>
    </row>
    <row r="606" spans="1:14" s="626" customFormat="1" ht="15.75" hidden="1" outlineLevel="1">
      <c r="A606" s="627"/>
      <c r="B606" s="644" t="s">
        <v>193</v>
      </c>
      <c r="C606" s="627"/>
      <c r="D606" s="686">
        <v>6</v>
      </c>
      <c r="E606" s="686" t="s">
        <v>168</v>
      </c>
      <c r="F606" s="686">
        <v>396.11</v>
      </c>
      <c r="G606" s="687">
        <f t="shared" si="9"/>
        <v>2376.66</v>
      </c>
      <c r="H606" s="627"/>
      <c r="I606" s="627"/>
      <c r="J606" s="627"/>
      <c r="K606" s="627"/>
      <c r="N606" s="633"/>
    </row>
    <row r="607" spans="1:14" s="626" customFormat="1" ht="15.75" hidden="1" outlineLevel="1">
      <c r="A607" s="627"/>
      <c r="B607" s="644" t="s">
        <v>194</v>
      </c>
      <c r="C607" s="627"/>
      <c r="D607" s="686">
        <v>10</v>
      </c>
      <c r="E607" s="686" t="s">
        <v>168</v>
      </c>
      <c r="F607" s="686">
        <v>349.52</v>
      </c>
      <c r="G607" s="687">
        <f t="shared" si="9"/>
        <v>3495.2</v>
      </c>
      <c r="H607" s="627"/>
      <c r="I607" s="627"/>
      <c r="J607" s="627"/>
      <c r="K607" s="627"/>
      <c r="N607" s="633"/>
    </row>
    <row r="608" spans="1:14" s="626" customFormat="1" ht="15.75" hidden="1" outlineLevel="1">
      <c r="A608" s="627"/>
      <c r="B608" s="644" t="s">
        <v>195</v>
      </c>
      <c r="C608" s="627"/>
      <c r="D608" s="686">
        <v>60</v>
      </c>
      <c r="E608" s="686" t="s">
        <v>168</v>
      </c>
      <c r="F608" s="686">
        <v>53.07</v>
      </c>
      <c r="G608" s="687">
        <f t="shared" si="9"/>
        <v>3184.2</v>
      </c>
      <c r="H608" s="627"/>
      <c r="I608" s="627"/>
      <c r="J608" s="627"/>
      <c r="K608" s="627"/>
      <c r="N608" s="633"/>
    </row>
    <row r="609" spans="1:14" s="626" customFormat="1" ht="15.75" hidden="1" outlineLevel="1">
      <c r="A609" s="627"/>
      <c r="B609" s="644" t="s">
        <v>196</v>
      </c>
      <c r="C609" s="627"/>
      <c r="D609" s="686">
        <v>12</v>
      </c>
      <c r="E609" s="686" t="s">
        <v>168</v>
      </c>
      <c r="F609" s="686">
        <v>130.75</v>
      </c>
      <c r="G609" s="687">
        <f t="shared" si="9"/>
        <v>1569</v>
      </c>
      <c r="H609" s="627"/>
      <c r="I609" s="627"/>
      <c r="J609" s="627"/>
      <c r="K609" s="627"/>
      <c r="N609" s="633"/>
    </row>
    <row r="610" spans="1:14" s="626" customFormat="1" ht="15.75" hidden="1" outlineLevel="1">
      <c r="A610" s="627"/>
      <c r="B610" s="644" t="s">
        <v>197</v>
      </c>
      <c r="C610" s="627"/>
      <c r="D610" s="686">
        <v>40</v>
      </c>
      <c r="E610" s="686" t="s">
        <v>168</v>
      </c>
      <c r="F610" s="686">
        <v>59.42</v>
      </c>
      <c r="G610" s="687">
        <f t="shared" si="9"/>
        <v>2376.8000000000002</v>
      </c>
      <c r="H610" s="627"/>
      <c r="I610" s="627"/>
      <c r="J610" s="627"/>
      <c r="K610" s="627"/>
      <c r="N610" s="633"/>
    </row>
    <row r="611" spans="1:14" s="626" customFormat="1" ht="15.75" hidden="1" outlineLevel="1">
      <c r="A611" s="627"/>
      <c r="B611" s="644" t="s">
        <v>197</v>
      </c>
      <c r="C611" s="627"/>
      <c r="D611" s="686">
        <v>40</v>
      </c>
      <c r="E611" s="686" t="s">
        <v>168</v>
      </c>
      <c r="F611" s="686">
        <v>47.5</v>
      </c>
      <c r="G611" s="687">
        <f t="shared" si="9"/>
        <v>1900</v>
      </c>
      <c r="H611" s="627"/>
      <c r="I611" s="627"/>
      <c r="J611" s="627"/>
      <c r="K611" s="627"/>
      <c r="N611" s="633"/>
    </row>
    <row r="612" spans="1:14" s="626" customFormat="1" ht="15.75" hidden="1" outlineLevel="1">
      <c r="A612" s="627"/>
      <c r="B612" s="644" t="s">
        <v>198</v>
      </c>
      <c r="C612" s="627"/>
      <c r="D612" s="686">
        <v>60</v>
      </c>
      <c r="E612" s="686" t="s">
        <v>168</v>
      </c>
      <c r="F612" s="686">
        <v>55.35</v>
      </c>
      <c r="G612" s="687">
        <f t="shared" si="9"/>
        <v>3321</v>
      </c>
      <c r="H612" s="627"/>
      <c r="I612" s="627"/>
      <c r="J612" s="627"/>
      <c r="K612" s="627"/>
      <c r="N612" s="633"/>
    </row>
    <row r="613" spans="1:14" s="626" customFormat="1" ht="15.75" hidden="1" outlineLevel="1">
      <c r="A613" s="627"/>
      <c r="B613" s="644" t="s">
        <v>199</v>
      </c>
      <c r="C613" s="627"/>
      <c r="D613" s="686">
        <v>20</v>
      </c>
      <c r="E613" s="686" t="s">
        <v>168</v>
      </c>
      <c r="F613" s="686">
        <v>795.94</v>
      </c>
      <c r="G613" s="687">
        <f t="shared" si="9"/>
        <v>15918.800000000001</v>
      </c>
      <c r="H613" s="627"/>
      <c r="I613" s="627"/>
      <c r="J613" s="627"/>
      <c r="K613" s="627"/>
      <c r="N613" s="633"/>
    </row>
    <row r="614" spans="1:14" s="626" customFormat="1" ht="15.75" hidden="1" outlineLevel="1">
      <c r="A614" s="627"/>
      <c r="B614" s="644" t="s">
        <v>200</v>
      </c>
      <c r="C614" s="627"/>
      <c r="D614" s="686">
        <v>20</v>
      </c>
      <c r="E614" s="686" t="s">
        <v>168</v>
      </c>
      <c r="F614" s="686">
        <v>52.92</v>
      </c>
      <c r="G614" s="687">
        <f t="shared" ref="G614:G677" si="10">F614*D614</f>
        <v>1058.4000000000001</v>
      </c>
      <c r="H614" s="627"/>
      <c r="I614" s="627"/>
      <c r="J614" s="627"/>
      <c r="K614" s="627"/>
      <c r="N614" s="633"/>
    </row>
    <row r="615" spans="1:14" s="626" customFormat="1" ht="15.75" hidden="1" outlineLevel="1">
      <c r="A615" s="627"/>
      <c r="B615" s="644" t="s">
        <v>201</v>
      </c>
      <c r="C615" s="627"/>
      <c r="D615" s="686">
        <v>60</v>
      </c>
      <c r="E615" s="686" t="s">
        <v>168</v>
      </c>
      <c r="F615" s="686">
        <v>58.15</v>
      </c>
      <c r="G615" s="687">
        <f t="shared" si="10"/>
        <v>3489</v>
      </c>
      <c r="H615" s="627"/>
      <c r="I615" s="627"/>
      <c r="J615" s="627"/>
      <c r="K615" s="627"/>
      <c r="N615" s="633"/>
    </row>
    <row r="616" spans="1:14" s="626" customFormat="1" ht="15.75" hidden="1" outlineLevel="1">
      <c r="A616" s="627"/>
      <c r="B616" s="644" t="s">
        <v>202</v>
      </c>
      <c r="C616" s="627"/>
      <c r="D616" s="686">
        <v>15</v>
      </c>
      <c r="E616" s="686" t="s">
        <v>168</v>
      </c>
      <c r="F616" s="686">
        <v>48.32</v>
      </c>
      <c r="G616" s="687">
        <f t="shared" si="10"/>
        <v>724.8</v>
      </c>
      <c r="H616" s="627"/>
      <c r="I616" s="627"/>
      <c r="J616" s="627"/>
      <c r="K616" s="627"/>
      <c r="N616" s="633"/>
    </row>
    <row r="617" spans="1:14" s="626" customFormat="1" ht="15.75" hidden="1" outlineLevel="1">
      <c r="A617" s="627"/>
      <c r="B617" s="644" t="s">
        <v>203</v>
      </c>
      <c r="C617" s="627"/>
      <c r="D617" s="686">
        <v>15</v>
      </c>
      <c r="E617" s="686" t="s">
        <v>168</v>
      </c>
      <c r="F617" s="686">
        <v>52.07</v>
      </c>
      <c r="G617" s="687">
        <f t="shared" si="10"/>
        <v>781.05</v>
      </c>
      <c r="H617" s="627"/>
      <c r="I617" s="627"/>
      <c r="J617" s="627"/>
      <c r="K617" s="627"/>
      <c r="N617" s="633"/>
    </row>
    <row r="618" spans="1:14" s="626" customFormat="1" ht="15.75" hidden="1" outlineLevel="1">
      <c r="A618" s="627"/>
      <c r="B618" s="644" t="s">
        <v>204</v>
      </c>
      <c r="C618" s="627"/>
      <c r="D618" s="686">
        <v>10</v>
      </c>
      <c r="E618" s="686" t="s">
        <v>168</v>
      </c>
      <c r="F618" s="686">
        <v>220</v>
      </c>
      <c r="G618" s="687">
        <f t="shared" si="10"/>
        <v>2200</v>
      </c>
      <c r="H618" s="627"/>
      <c r="I618" s="627"/>
      <c r="J618" s="627"/>
      <c r="K618" s="627"/>
      <c r="N618" s="633"/>
    </row>
    <row r="619" spans="1:14" s="626" customFormat="1" ht="15.75" hidden="1" outlineLevel="1">
      <c r="A619" s="627"/>
      <c r="B619" s="644" t="s">
        <v>205</v>
      </c>
      <c r="C619" s="627"/>
      <c r="D619" s="686">
        <v>2</v>
      </c>
      <c r="E619" s="686" t="s">
        <v>168</v>
      </c>
      <c r="F619" s="686">
        <v>113.33</v>
      </c>
      <c r="G619" s="687">
        <f t="shared" si="10"/>
        <v>226.66</v>
      </c>
      <c r="H619" s="627"/>
      <c r="I619" s="627"/>
      <c r="J619" s="627"/>
      <c r="K619" s="627"/>
      <c r="N619" s="633"/>
    </row>
    <row r="620" spans="1:14" s="626" customFormat="1" ht="15.75" hidden="1" outlineLevel="1">
      <c r="A620" s="627"/>
      <c r="B620" s="644" t="s">
        <v>206</v>
      </c>
      <c r="C620" s="627"/>
      <c r="D620" s="686">
        <v>100</v>
      </c>
      <c r="E620" s="686" t="s">
        <v>168</v>
      </c>
      <c r="F620" s="686">
        <v>66.2</v>
      </c>
      <c r="G620" s="687">
        <f t="shared" si="10"/>
        <v>6620</v>
      </c>
      <c r="H620" s="627"/>
      <c r="I620" s="627"/>
      <c r="J620" s="627"/>
      <c r="K620" s="627"/>
      <c r="N620" s="633"/>
    </row>
    <row r="621" spans="1:14" s="626" customFormat="1" ht="15.75" hidden="1" outlineLevel="1">
      <c r="A621" s="627"/>
      <c r="B621" s="644" t="s">
        <v>207</v>
      </c>
      <c r="C621" s="627"/>
      <c r="D621" s="686">
        <v>10</v>
      </c>
      <c r="E621" s="686" t="s">
        <v>168</v>
      </c>
      <c r="F621" s="686">
        <v>55.2</v>
      </c>
      <c r="G621" s="687">
        <f t="shared" si="10"/>
        <v>552</v>
      </c>
      <c r="H621" s="627"/>
      <c r="I621" s="627"/>
      <c r="J621" s="627"/>
      <c r="K621" s="627"/>
      <c r="N621" s="633"/>
    </row>
    <row r="622" spans="1:14" s="626" customFormat="1" ht="15.75" hidden="1" outlineLevel="1">
      <c r="A622" s="627"/>
      <c r="B622" s="644" t="s">
        <v>208</v>
      </c>
      <c r="C622" s="627"/>
      <c r="D622" s="686">
        <v>10</v>
      </c>
      <c r="E622" s="686" t="s">
        <v>168</v>
      </c>
      <c r="F622" s="686">
        <v>121.19</v>
      </c>
      <c r="G622" s="687">
        <f t="shared" si="10"/>
        <v>1211.9000000000001</v>
      </c>
      <c r="H622" s="627"/>
      <c r="I622" s="627"/>
      <c r="J622" s="627"/>
      <c r="K622" s="627"/>
      <c r="N622" s="633"/>
    </row>
    <row r="623" spans="1:14" s="626" customFormat="1" ht="15.75" hidden="1" outlineLevel="1">
      <c r="A623" s="627"/>
      <c r="B623" s="644" t="s">
        <v>209</v>
      </c>
      <c r="C623" s="627"/>
      <c r="D623" s="686">
        <v>5</v>
      </c>
      <c r="E623" s="686" t="s">
        <v>168</v>
      </c>
      <c r="F623" s="686">
        <v>357.07</v>
      </c>
      <c r="G623" s="687">
        <f t="shared" si="10"/>
        <v>1785.35</v>
      </c>
      <c r="H623" s="627"/>
      <c r="I623" s="627"/>
      <c r="J623" s="627"/>
      <c r="K623" s="627"/>
      <c r="N623" s="633"/>
    </row>
    <row r="624" spans="1:14" s="626" customFormat="1" ht="15.75" hidden="1" outlineLevel="1">
      <c r="A624" s="627"/>
      <c r="B624" s="644" t="s">
        <v>210</v>
      </c>
      <c r="C624" s="627"/>
      <c r="D624" s="686">
        <v>4</v>
      </c>
      <c r="E624" s="686" t="s">
        <v>168</v>
      </c>
      <c r="F624" s="686">
        <v>378.3</v>
      </c>
      <c r="G624" s="687">
        <f t="shared" si="10"/>
        <v>1513.2</v>
      </c>
      <c r="H624" s="627"/>
      <c r="I624" s="627"/>
      <c r="J624" s="627"/>
      <c r="K624" s="627"/>
      <c r="N624" s="633"/>
    </row>
    <row r="625" spans="1:14" s="626" customFormat="1" ht="15.75" hidden="1" outlineLevel="1">
      <c r="A625" s="627"/>
      <c r="B625" s="644" t="s">
        <v>211</v>
      </c>
      <c r="C625" s="627"/>
      <c r="D625" s="686">
        <v>5</v>
      </c>
      <c r="E625" s="686" t="s">
        <v>168</v>
      </c>
      <c r="F625" s="686">
        <v>2665</v>
      </c>
      <c r="G625" s="687">
        <f t="shared" si="10"/>
        <v>13325</v>
      </c>
      <c r="H625" s="627"/>
      <c r="I625" s="627"/>
      <c r="J625" s="627"/>
      <c r="K625" s="627"/>
      <c r="N625" s="633"/>
    </row>
    <row r="626" spans="1:14" s="626" customFormat="1" ht="15.75" hidden="1" outlineLevel="1">
      <c r="A626" s="627"/>
      <c r="B626" s="644" t="s">
        <v>212</v>
      </c>
      <c r="C626" s="627"/>
      <c r="D626" s="686">
        <v>10</v>
      </c>
      <c r="E626" s="686" t="s">
        <v>168</v>
      </c>
      <c r="F626" s="686">
        <v>88.47</v>
      </c>
      <c r="G626" s="687">
        <f t="shared" si="10"/>
        <v>884.7</v>
      </c>
      <c r="H626" s="627"/>
      <c r="I626" s="627"/>
      <c r="J626" s="627"/>
      <c r="K626" s="627"/>
      <c r="N626" s="633"/>
    </row>
    <row r="627" spans="1:14" s="626" customFormat="1" ht="15.75" hidden="1" outlineLevel="1">
      <c r="A627" s="627"/>
      <c r="B627" s="644" t="s">
        <v>213</v>
      </c>
      <c r="C627" s="627"/>
      <c r="D627" s="686">
        <v>80</v>
      </c>
      <c r="E627" s="686" t="s">
        <v>168</v>
      </c>
      <c r="F627" s="686">
        <v>2366</v>
      </c>
      <c r="G627" s="687">
        <f t="shared" si="10"/>
        <v>189280</v>
      </c>
      <c r="H627" s="627"/>
      <c r="I627" s="627"/>
      <c r="J627" s="627"/>
      <c r="K627" s="627"/>
      <c r="N627" s="633"/>
    </row>
    <row r="628" spans="1:14" s="626" customFormat="1" ht="15.75" hidden="1" outlineLevel="1">
      <c r="A628" s="627"/>
      <c r="B628" s="644" t="s">
        <v>214</v>
      </c>
      <c r="C628" s="627"/>
      <c r="D628" s="686">
        <v>3</v>
      </c>
      <c r="E628" s="686" t="s">
        <v>168</v>
      </c>
      <c r="F628" s="686">
        <v>379.73</v>
      </c>
      <c r="G628" s="687">
        <f t="shared" si="10"/>
        <v>1139.19</v>
      </c>
      <c r="H628" s="627"/>
      <c r="I628" s="627"/>
      <c r="J628" s="627"/>
      <c r="K628" s="627"/>
      <c r="N628" s="633"/>
    </row>
    <row r="629" spans="1:14" s="626" customFormat="1" ht="15.75" hidden="1" outlineLevel="1">
      <c r="A629" s="627"/>
      <c r="B629" s="644" t="s">
        <v>215</v>
      </c>
      <c r="C629" s="627"/>
      <c r="D629" s="686">
        <v>5</v>
      </c>
      <c r="E629" s="686" t="s">
        <v>168</v>
      </c>
      <c r="F629" s="686">
        <v>35.71</v>
      </c>
      <c r="G629" s="687">
        <f t="shared" si="10"/>
        <v>178.55</v>
      </c>
      <c r="H629" s="627"/>
      <c r="I629" s="627"/>
      <c r="J629" s="627"/>
      <c r="K629" s="627"/>
      <c r="N629" s="633"/>
    </row>
    <row r="630" spans="1:14" s="626" customFormat="1" ht="15.75" hidden="1" outlineLevel="1">
      <c r="A630" s="627"/>
      <c r="B630" s="644" t="s">
        <v>216</v>
      </c>
      <c r="C630" s="627"/>
      <c r="D630" s="686">
        <v>70</v>
      </c>
      <c r="E630" s="686" t="s">
        <v>168</v>
      </c>
      <c r="F630" s="686">
        <v>52</v>
      </c>
      <c r="G630" s="687">
        <f t="shared" si="10"/>
        <v>3640</v>
      </c>
      <c r="H630" s="627"/>
      <c r="I630" s="627"/>
      <c r="J630" s="627"/>
      <c r="K630" s="627"/>
      <c r="N630" s="633"/>
    </row>
    <row r="631" spans="1:14" s="626" customFormat="1" ht="15.75" hidden="1" outlineLevel="1">
      <c r="A631" s="627"/>
      <c r="B631" s="644" t="s">
        <v>216</v>
      </c>
      <c r="C631" s="627"/>
      <c r="D631" s="686">
        <v>70</v>
      </c>
      <c r="E631" s="686" t="s">
        <v>168</v>
      </c>
      <c r="F631" s="686">
        <v>45.2</v>
      </c>
      <c r="G631" s="687">
        <f t="shared" si="10"/>
        <v>3164</v>
      </c>
      <c r="H631" s="627"/>
      <c r="I631" s="627"/>
      <c r="J631" s="627"/>
      <c r="K631" s="627"/>
      <c r="N631" s="633"/>
    </row>
    <row r="632" spans="1:14" s="626" customFormat="1" ht="15.75" hidden="1" outlineLevel="1">
      <c r="A632" s="627"/>
      <c r="B632" s="644" t="s">
        <v>217</v>
      </c>
      <c r="C632" s="627"/>
      <c r="D632" s="686">
        <v>3</v>
      </c>
      <c r="E632" s="686" t="s">
        <v>168</v>
      </c>
      <c r="F632" s="686">
        <v>62.7</v>
      </c>
      <c r="G632" s="687">
        <f t="shared" si="10"/>
        <v>188.10000000000002</v>
      </c>
      <c r="H632" s="627"/>
      <c r="I632" s="627"/>
      <c r="J632" s="627"/>
      <c r="K632" s="627"/>
      <c r="N632" s="633"/>
    </row>
    <row r="633" spans="1:14" s="626" customFormat="1" ht="15.75" hidden="1" outlineLevel="1">
      <c r="A633" s="627"/>
      <c r="B633" s="644" t="s">
        <v>218</v>
      </c>
      <c r="C633" s="627"/>
      <c r="D633" s="686">
        <v>5</v>
      </c>
      <c r="E633" s="686" t="s">
        <v>168</v>
      </c>
      <c r="F633" s="686">
        <v>115.5</v>
      </c>
      <c r="G633" s="687">
        <f t="shared" si="10"/>
        <v>577.5</v>
      </c>
      <c r="H633" s="627"/>
      <c r="I633" s="627"/>
      <c r="J633" s="627"/>
      <c r="K633" s="627"/>
      <c r="N633" s="633"/>
    </row>
    <row r="634" spans="1:14" s="626" customFormat="1" ht="15.75" hidden="1" outlineLevel="1">
      <c r="A634" s="627"/>
      <c r="B634" s="644" t="s">
        <v>219</v>
      </c>
      <c r="C634" s="627"/>
      <c r="D634" s="686">
        <v>5</v>
      </c>
      <c r="E634" s="686" t="s">
        <v>168</v>
      </c>
      <c r="F634" s="686">
        <v>82.02</v>
      </c>
      <c r="G634" s="687">
        <f t="shared" si="10"/>
        <v>410.09999999999997</v>
      </c>
      <c r="H634" s="627"/>
      <c r="I634" s="627"/>
      <c r="J634" s="627"/>
      <c r="K634" s="627"/>
      <c r="N634" s="633"/>
    </row>
    <row r="635" spans="1:14" s="626" customFormat="1" ht="15.75" hidden="1" outlineLevel="1">
      <c r="A635" s="627"/>
      <c r="B635" s="644" t="s">
        <v>220</v>
      </c>
      <c r="C635" s="627"/>
      <c r="D635" s="686">
        <v>10</v>
      </c>
      <c r="E635" s="686" t="s">
        <v>168</v>
      </c>
      <c r="F635" s="686">
        <v>63.62</v>
      </c>
      <c r="G635" s="687">
        <f t="shared" si="10"/>
        <v>636.19999999999993</v>
      </c>
      <c r="H635" s="627"/>
      <c r="I635" s="627"/>
      <c r="J635" s="627"/>
      <c r="K635" s="627"/>
      <c r="N635" s="633"/>
    </row>
    <row r="636" spans="1:14" s="626" customFormat="1" ht="15.75" hidden="1" outlineLevel="1">
      <c r="A636" s="627"/>
      <c r="B636" s="644" t="s">
        <v>221</v>
      </c>
      <c r="C636" s="627"/>
      <c r="D636" s="686">
        <v>6</v>
      </c>
      <c r="E636" s="686" t="s">
        <v>168</v>
      </c>
      <c r="F636" s="686">
        <v>84.85</v>
      </c>
      <c r="G636" s="687">
        <f t="shared" si="10"/>
        <v>509.09999999999997</v>
      </c>
      <c r="H636" s="627"/>
      <c r="I636" s="627"/>
      <c r="J636" s="627"/>
      <c r="K636" s="627"/>
      <c r="N636" s="633"/>
    </row>
    <row r="637" spans="1:14" s="626" customFormat="1" ht="15.75" hidden="1" outlineLevel="1">
      <c r="A637" s="627"/>
      <c r="B637" s="644" t="s">
        <v>222</v>
      </c>
      <c r="C637" s="627"/>
      <c r="D637" s="686">
        <v>3</v>
      </c>
      <c r="E637" s="686" t="s">
        <v>168</v>
      </c>
      <c r="F637" s="686">
        <v>324.48</v>
      </c>
      <c r="G637" s="687">
        <f t="shared" si="10"/>
        <v>973.44</v>
      </c>
      <c r="H637" s="627"/>
      <c r="I637" s="627"/>
      <c r="J637" s="627"/>
      <c r="K637" s="627"/>
      <c r="N637" s="633"/>
    </row>
    <row r="638" spans="1:14" s="626" customFormat="1" ht="15.75" hidden="1" outlineLevel="1">
      <c r="A638" s="627"/>
      <c r="B638" s="644" t="s">
        <v>223</v>
      </c>
      <c r="C638" s="627"/>
      <c r="D638" s="686">
        <v>3</v>
      </c>
      <c r="E638" s="686" t="s">
        <v>168</v>
      </c>
      <c r="F638" s="686">
        <v>131.55000000000001</v>
      </c>
      <c r="G638" s="687">
        <f t="shared" si="10"/>
        <v>394.65000000000003</v>
      </c>
      <c r="H638" s="627"/>
      <c r="I638" s="627"/>
      <c r="J638" s="627"/>
      <c r="K638" s="627"/>
      <c r="N638" s="633"/>
    </row>
    <row r="639" spans="1:14" s="626" customFormat="1" ht="15.75" hidden="1" outlineLevel="1">
      <c r="A639" s="627"/>
      <c r="B639" s="644" t="s">
        <v>223</v>
      </c>
      <c r="C639" s="627"/>
      <c r="D639" s="686">
        <v>3</v>
      </c>
      <c r="E639" s="686" t="s">
        <v>168</v>
      </c>
      <c r="F639" s="686">
        <v>150.85</v>
      </c>
      <c r="G639" s="687">
        <f t="shared" si="10"/>
        <v>452.54999999999995</v>
      </c>
      <c r="H639" s="627"/>
      <c r="I639" s="627"/>
      <c r="J639" s="627"/>
      <c r="K639" s="627"/>
      <c r="N639" s="633"/>
    </row>
    <row r="640" spans="1:14" s="626" customFormat="1" ht="15.75" hidden="1" outlineLevel="1">
      <c r="A640" s="627"/>
      <c r="B640" s="644" t="s">
        <v>224</v>
      </c>
      <c r="C640" s="627"/>
      <c r="D640" s="686">
        <v>30</v>
      </c>
      <c r="E640" s="686" t="s">
        <v>168</v>
      </c>
      <c r="F640" s="686">
        <v>70.650000000000006</v>
      </c>
      <c r="G640" s="687">
        <f t="shared" si="10"/>
        <v>2119.5</v>
      </c>
      <c r="H640" s="627"/>
      <c r="I640" s="627"/>
      <c r="J640" s="627"/>
      <c r="K640" s="627"/>
      <c r="N640" s="633"/>
    </row>
    <row r="641" spans="1:14" s="626" customFormat="1" ht="15.75" hidden="1" outlineLevel="1">
      <c r="A641" s="627"/>
      <c r="B641" s="644" t="s">
        <v>225</v>
      </c>
      <c r="C641" s="627"/>
      <c r="D641" s="686">
        <v>10</v>
      </c>
      <c r="E641" s="686" t="s">
        <v>168</v>
      </c>
      <c r="F641" s="686">
        <v>50.5</v>
      </c>
      <c r="G641" s="687">
        <f t="shared" si="10"/>
        <v>505</v>
      </c>
      <c r="H641" s="627"/>
      <c r="I641" s="627"/>
      <c r="J641" s="627"/>
      <c r="K641" s="627"/>
      <c r="N641" s="633"/>
    </row>
    <row r="642" spans="1:14" s="626" customFormat="1" ht="15.75" hidden="1" outlineLevel="1">
      <c r="A642" s="627"/>
      <c r="B642" s="644" t="s">
        <v>226</v>
      </c>
      <c r="C642" s="627"/>
      <c r="D642" s="686">
        <v>40</v>
      </c>
      <c r="E642" s="686" t="s">
        <v>168</v>
      </c>
      <c r="F642" s="686">
        <v>115.2</v>
      </c>
      <c r="G642" s="687">
        <f t="shared" si="10"/>
        <v>4608</v>
      </c>
      <c r="H642" s="627"/>
      <c r="I642" s="627"/>
      <c r="J642" s="627"/>
      <c r="K642" s="627"/>
      <c r="N642" s="633"/>
    </row>
    <row r="643" spans="1:14" s="626" customFormat="1" ht="15.75" hidden="1" outlineLevel="1">
      <c r="A643" s="627"/>
      <c r="B643" s="644" t="s">
        <v>227</v>
      </c>
      <c r="C643" s="627"/>
      <c r="D643" s="686">
        <v>20</v>
      </c>
      <c r="E643" s="686" t="s">
        <v>168</v>
      </c>
      <c r="F643" s="686">
        <v>94.05</v>
      </c>
      <c r="G643" s="687">
        <f t="shared" si="10"/>
        <v>1881</v>
      </c>
      <c r="H643" s="627"/>
      <c r="I643" s="627"/>
      <c r="J643" s="627"/>
      <c r="K643" s="627"/>
      <c r="N643" s="633"/>
    </row>
    <row r="644" spans="1:14" s="626" customFormat="1" ht="15.75" hidden="1" outlineLevel="1">
      <c r="A644" s="627"/>
      <c r="B644" s="644" t="s">
        <v>228</v>
      </c>
      <c r="C644" s="627"/>
      <c r="D644" s="686">
        <v>6</v>
      </c>
      <c r="E644" s="686" t="s">
        <v>168</v>
      </c>
      <c r="F644" s="686">
        <v>58.3</v>
      </c>
      <c r="G644" s="687">
        <f t="shared" si="10"/>
        <v>349.79999999999995</v>
      </c>
      <c r="H644" s="627"/>
      <c r="I644" s="627"/>
      <c r="J644" s="627"/>
      <c r="K644" s="627"/>
      <c r="N644" s="633"/>
    </row>
    <row r="645" spans="1:14" s="626" customFormat="1" ht="15.75" hidden="1" outlineLevel="1">
      <c r="A645" s="627"/>
      <c r="B645" s="644" t="s">
        <v>229</v>
      </c>
      <c r="C645" s="627"/>
      <c r="D645" s="686">
        <v>50</v>
      </c>
      <c r="E645" s="686" t="s">
        <v>168</v>
      </c>
      <c r="F645" s="686">
        <v>477.4</v>
      </c>
      <c r="G645" s="687">
        <f t="shared" si="10"/>
        <v>23870</v>
      </c>
      <c r="H645" s="627"/>
      <c r="I645" s="627"/>
      <c r="J645" s="627"/>
      <c r="K645" s="627"/>
      <c r="N645" s="633"/>
    </row>
    <row r="646" spans="1:14" s="626" customFormat="1" ht="15.75" hidden="1" outlineLevel="1">
      <c r="A646" s="627"/>
      <c r="B646" s="644" t="s">
        <v>230</v>
      </c>
      <c r="C646" s="627"/>
      <c r="D646" s="686">
        <v>2</v>
      </c>
      <c r="E646" s="686" t="s">
        <v>168</v>
      </c>
      <c r="F646" s="686">
        <v>1340</v>
      </c>
      <c r="G646" s="687">
        <f t="shared" si="10"/>
        <v>2680</v>
      </c>
      <c r="H646" s="627"/>
      <c r="I646" s="627"/>
      <c r="J646" s="627"/>
      <c r="K646" s="627"/>
      <c r="N646" s="633"/>
    </row>
    <row r="647" spans="1:14" s="626" customFormat="1" ht="15.75" hidden="1" outlineLevel="1">
      <c r="A647" s="627"/>
      <c r="B647" s="644" t="s">
        <v>231</v>
      </c>
      <c r="C647" s="627"/>
      <c r="D647" s="686">
        <v>2</v>
      </c>
      <c r="E647" s="686" t="s">
        <v>168</v>
      </c>
      <c r="F647" s="686">
        <v>148.80000000000001</v>
      </c>
      <c r="G647" s="687">
        <f t="shared" si="10"/>
        <v>297.60000000000002</v>
      </c>
      <c r="H647" s="627"/>
      <c r="I647" s="627"/>
      <c r="J647" s="627"/>
      <c r="K647" s="627"/>
      <c r="N647" s="633"/>
    </row>
    <row r="648" spans="1:14" s="626" customFormat="1" ht="15.75" hidden="1" outlineLevel="1">
      <c r="A648" s="627"/>
      <c r="B648" s="644" t="s">
        <v>232</v>
      </c>
      <c r="C648" s="627"/>
      <c r="D648" s="686">
        <v>20</v>
      </c>
      <c r="E648" s="686" t="s">
        <v>168</v>
      </c>
      <c r="F648" s="686">
        <v>134.6</v>
      </c>
      <c r="G648" s="687">
        <f t="shared" si="10"/>
        <v>2692</v>
      </c>
      <c r="H648" s="627"/>
      <c r="I648" s="627"/>
      <c r="J648" s="627"/>
      <c r="K648" s="627"/>
      <c r="N648" s="633"/>
    </row>
    <row r="649" spans="1:14" s="626" customFormat="1" ht="15.75" hidden="1" outlineLevel="1">
      <c r="A649" s="627"/>
      <c r="B649" s="644" t="s">
        <v>232</v>
      </c>
      <c r="C649" s="627"/>
      <c r="D649" s="686">
        <v>20</v>
      </c>
      <c r="E649" s="686" t="s">
        <v>168</v>
      </c>
      <c r="F649" s="686">
        <v>151.19999999999999</v>
      </c>
      <c r="G649" s="687">
        <f t="shared" si="10"/>
        <v>3024</v>
      </c>
      <c r="H649" s="627"/>
      <c r="I649" s="627"/>
      <c r="J649" s="627"/>
      <c r="K649" s="627"/>
      <c r="N649" s="633"/>
    </row>
    <row r="650" spans="1:14" s="626" customFormat="1" ht="15.75" hidden="1" outlineLevel="1">
      <c r="A650" s="627"/>
      <c r="B650" s="644" t="s">
        <v>232</v>
      </c>
      <c r="C650" s="627"/>
      <c r="D650" s="686">
        <v>20</v>
      </c>
      <c r="E650" s="686" t="s">
        <v>168</v>
      </c>
      <c r="F650" s="686">
        <v>63.4</v>
      </c>
      <c r="G650" s="687">
        <f t="shared" si="10"/>
        <v>1268</v>
      </c>
      <c r="H650" s="627"/>
      <c r="I650" s="627"/>
      <c r="J650" s="627"/>
      <c r="K650" s="627"/>
      <c r="N650" s="633"/>
    </row>
    <row r="651" spans="1:14" s="626" customFormat="1" ht="15.75" hidden="1" outlineLevel="1">
      <c r="A651" s="627"/>
      <c r="B651" s="644" t="s">
        <v>232</v>
      </c>
      <c r="C651" s="627"/>
      <c r="D651" s="686">
        <v>20</v>
      </c>
      <c r="E651" s="686" t="s">
        <v>168</v>
      </c>
      <c r="F651" s="686">
        <v>97.5</v>
      </c>
      <c r="G651" s="687">
        <f t="shared" si="10"/>
        <v>1950</v>
      </c>
      <c r="H651" s="627"/>
      <c r="I651" s="627"/>
      <c r="J651" s="627"/>
      <c r="K651" s="627"/>
      <c r="N651" s="633"/>
    </row>
    <row r="652" spans="1:14" s="626" customFormat="1" ht="15.75" hidden="1" outlineLevel="1">
      <c r="A652" s="627"/>
      <c r="B652" s="644" t="s">
        <v>233</v>
      </c>
      <c r="C652" s="627"/>
      <c r="D652" s="686">
        <v>35</v>
      </c>
      <c r="E652" s="686" t="s">
        <v>168</v>
      </c>
      <c r="F652" s="686">
        <v>245.7</v>
      </c>
      <c r="G652" s="687">
        <f t="shared" si="10"/>
        <v>8599.5</v>
      </c>
      <c r="H652" s="627"/>
      <c r="I652" s="627"/>
      <c r="J652" s="627"/>
      <c r="K652" s="627"/>
      <c r="N652" s="633"/>
    </row>
    <row r="653" spans="1:14" s="626" customFormat="1" ht="15.75" hidden="1" outlineLevel="1">
      <c r="A653" s="627"/>
      <c r="B653" s="644" t="s">
        <v>234</v>
      </c>
      <c r="C653" s="627"/>
      <c r="D653" s="686">
        <v>6</v>
      </c>
      <c r="E653" s="686" t="s">
        <v>168</v>
      </c>
      <c r="F653" s="686">
        <v>131.5</v>
      </c>
      <c r="G653" s="687">
        <f t="shared" si="10"/>
        <v>789</v>
      </c>
      <c r="H653" s="627"/>
      <c r="I653" s="627"/>
      <c r="J653" s="627"/>
      <c r="K653" s="627"/>
      <c r="N653" s="633"/>
    </row>
    <row r="654" spans="1:14" s="626" customFormat="1" ht="15.75" hidden="1" outlineLevel="1">
      <c r="A654" s="627"/>
      <c r="B654" s="644" t="s">
        <v>235</v>
      </c>
      <c r="C654" s="627"/>
      <c r="D654" s="686">
        <v>70</v>
      </c>
      <c r="E654" s="686" t="s">
        <v>168</v>
      </c>
      <c r="F654" s="686">
        <v>153.9</v>
      </c>
      <c r="G654" s="687">
        <f t="shared" si="10"/>
        <v>10773</v>
      </c>
      <c r="H654" s="627"/>
      <c r="I654" s="627"/>
      <c r="J654" s="627"/>
      <c r="K654" s="627"/>
      <c r="N654" s="633"/>
    </row>
    <row r="655" spans="1:14" s="626" customFormat="1" ht="15.75" hidden="1" outlineLevel="1">
      <c r="A655" s="627"/>
      <c r="B655" s="644" t="s">
        <v>236</v>
      </c>
      <c r="C655" s="627"/>
      <c r="D655" s="686">
        <v>10</v>
      </c>
      <c r="E655" s="686" t="s">
        <v>168</v>
      </c>
      <c r="F655" s="686">
        <v>73.5</v>
      </c>
      <c r="G655" s="687">
        <f t="shared" si="10"/>
        <v>735</v>
      </c>
      <c r="H655" s="627"/>
      <c r="I655" s="627"/>
      <c r="J655" s="627"/>
      <c r="K655" s="627"/>
      <c r="N655" s="633"/>
    </row>
    <row r="656" spans="1:14" s="626" customFormat="1" ht="15.75" hidden="1" outlineLevel="1">
      <c r="A656" s="627"/>
      <c r="B656" s="644" t="s">
        <v>237</v>
      </c>
      <c r="C656" s="627"/>
      <c r="D656" s="686">
        <v>5</v>
      </c>
      <c r="E656" s="686" t="s">
        <v>168</v>
      </c>
      <c r="F656" s="686">
        <v>424.6</v>
      </c>
      <c r="G656" s="687">
        <f t="shared" si="10"/>
        <v>2123</v>
      </c>
      <c r="H656" s="627"/>
      <c r="I656" s="627"/>
      <c r="J656" s="627"/>
      <c r="K656" s="627"/>
      <c r="N656" s="633"/>
    </row>
    <row r="657" spans="1:14" s="626" customFormat="1" ht="15.75" hidden="1" outlineLevel="1">
      <c r="A657" s="627"/>
      <c r="B657" s="644" t="s">
        <v>238</v>
      </c>
      <c r="C657" s="627"/>
      <c r="D657" s="686">
        <v>3</v>
      </c>
      <c r="E657" s="686" t="s">
        <v>168</v>
      </c>
      <c r="F657" s="686">
        <v>60.4</v>
      </c>
      <c r="G657" s="687">
        <f t="shared" si="10"/>
        <v>181.2</v>
      </c>
      <c r="H657" s="627"/>
      <c r="I657" s="627"/>
      <c r="J657" s="627"/>
      <c r="K657" s="627"/>
      <c r="N657" s="633"/>
    </row>
    <row r="658" spans="1:14" s="626" customFormat="1" ht="15.75" hidden="1" outlineLevel="1">
      <c r="A658" s="627"/>
      <c r="B658" s="644" t="s">
        <v>239</v>
      </c>
      <c r="C658" s="627"/>
      <c r="D658" s="686">
        <v>30</v>
      </c>
      <c r="E658" s="686" t="s">
        <v>168</v>
      </c>
      <c r="F658" s="686">
        <v>77.099999999999994</v>
      </c>
      <c r="G658" s="687">
        <f t="shared" si="10"/>
        <v>2313</v>
      </c>
      <c r="H658" s="627"/>
      <c r="I658" s="627"/>
      <c r="J658" s="627"/>
      <c r="K658" s="627"/>
      <c r="N658" s="633"/>
    </row>
    <row r="659" spans="1:14" s="626" customFormat="1" ht="15.75" hidden="1" outlineLevel="1">
      <c r="A659" s="627"/>
      <c r="B659" s="644" t="s">
        <v>239</v>
      </c>
      <c r="C659" s="627"/>
      <c r="D659" s="686">
        <v>30</v>
      </c>
      <c r="E659" s="686" t="s">
        <v>168</v>
      </c>
      <c r="F659" s="686">
        <v>104.4</v>
      </c>
      <c r="G659" s="687">
        <f t="shared" si="10"/>
        <v>3132</v>
      </c>
      <c r="H659" s="627"/>
      <c r="I659" s="627"/>
      <c r="J659" s="627"/>
      <c r="K659" s="627"/>
      <c r="N659" s="633"/>
    </row>
    <row r="660" spans="1:14" s="626" customFormat="1" ht="15.75" hidden="1" outlineLevel="1">
      <c r="A660" s="627"/>
      <c r="B660" s="644" t="s">
        <v>240</v>
      </c>
      <c r="C660" s="627"/>
      <c r="D660" s="686">
        <v>10</v>
      </c>
      <c r="E660" s="686" t="s">
        <v>168</v>
      </c>
      <c r="F660" s="686">
        <v>90.55</v>
      </c>
      <c r="G660" s="687">
        <f t="shared" si="10"/>
        <v>905.5</v>
      </c>
      <c r="H660" s="627"/>
      <c r="I660" s="627"/>
      <c r="J660" s="627"/>
      <c r="K660" s="627"/>
      <c r="N660" s="633"/>
    </row>
    <row r="661" spans="1:14" s="626" customFormat="1" ht="15.75" hidden="1" outlineLevel="1">
      <c r="A661" s="627"/>
      <c r="B661" s="644" t="s">
        <v>240</v>
      </c>
      <c r="C661" s="627"/>
      <c r="D661" s="686">
        <v>200</v>
      </c>
      <c r="E661" s="686" t="s">
        <v>168</v>
      </c>
      <c r="F661" s="686">
        <v>115.95</v>
      </c>
      <c r="G661" s="687">
        <f t="shared" si="10"/>
        <v>23190</v>
      </c>
      <c r="H661" s="627"/>
      <c r="I661" s="627"/>
      <c r="J661" s="627"/>
      <c r="K661" s="627"/>
      <c r="N661" s="633"/>
    </row>
    <row r="662" spans="1:14" s="626" customFormat="1" ht="15.75" hidden="1" outlineLevel="1">
      <c r="A662" s="627"/>
      <c r="B662" s="644" t="s">
        <v>241</v>
      </c>
      <c r="C662" s="627"/>
      <c r="D662" s="686">
        <v>10</v>
      </c>
      <c r="E662" s="686" t="s">
        <v>168</v>
      </c>
      <c r="F662" s="686">
        <v>154.6</v>
      </c>
      <c r="G662" s="687">
        <f t="shared" si="10"/>
        <v>1546</v>
      </c>
      <c r="H662" s="627"/>
      <c r="I662" s="627"/>
      <c r="J662" s="627"/>
      <c r="K662" s="627"/>
      <c r="N662" s="633"/>
    </row>
    <row r="663" spans="1:14" s="626" customFormat="1" ht="15.75" hidden="1" outlineLevel="1">
      <c r="A663" s="627"/>
      <c r="B663" s="644" t="s">
        <v>242</v>
      </c>
      <c r="C663" s="627"/>
      <c r="D663" s="686">
        <v>20</v>
      </c>
      <c r="E663" s="686" t="s">
        <v>168</v>
      </c>
      <c r="F663" s="686">
        <v>90.5</v>
      </c>
      <c r="G663" s="687">
        <f t="shared" si="10"/>
        <v>1810</v>
      </c>
      <c r="H663" s="627"/>
      <c r="I663" s="627"/>
      <c r="J663" s="627"/>
      <c r="K663" s="627"/>
      <c r="N663" s="633"/>
    </row>
    <row r="664" spans="1:14" s="626" customFormat="1" ht="15.75" hidden="1" outlineLevel="1">
      <c r="A664" s="627"/>
      <c r="B664" s="644" t="s">
        <v>242</v>
      </c>
      <c r="C664" s="627"/>
      <c r="D664" s="686">
        <v>20</v>
      </c>
      <c r="E664" s="686" t="s">
        <v>168</v>
      </c>
      <c r="F664" s="686">
        <v>192.45</v>
      </c>
      <c r="G664" s="687">
        <f t="shared" si="10"/>
        <v>3849</v>
      </c>
      <c r="H664" s="627"/>
      <c r="I664" s="627"/>
      <c r="J664" s="627"/>
      <c r="K664" s="627"/>
      <c r="N664" s="633"/>
    </row>
    <row r="665" spans="1:14" s="626" customFormat="1" ht="15.75" hidden="1" outlineLevel="1">
      <c r="A665" s="627"/>
      <c r="B665" s="644" t="s">
        <v>243</v>
      </c>
      <c r="C665" s="627"/>
      <c r="D665" s="686">
        <v>6</v>
      </c>
      <c r="E665" s="686" t="s">
        <v>168</v>
      </c>
      <c r="F665" s="686">
        <v>163.69999999999999</v>
      </c>
      <c r="G665" s="687">
        <f t="shared" si="10"/>
        <v>982.19999999999993</v>
      </c>
      <c r="H665" s="627"/>
      <c r="I665" s="627"/>
      <c r="J665" s="627"/>
      <c r="K665" s="627"/>
      <c r="N665" s="633"/>
    </row>
    <row r="666" spans="1:14" s="626" customFormat="1" ht="15.75" hidden="1" outlineLevel="1">
      <c r="A666" s="627"/>
      <c r="B666" s="644" t="s">
        <v>244</v>
      </c>
      <c r="C666" s="627"/>
      <c r="D666" s="686">
        <v>5</v>
      </c>
      <c r="E666" s="686" t="s">
        <v>168</v>
      </c>
      <c r="F666" s="686">
        <v>62.52</v>
      </c>
      <c r="G666" s="687">
        <f t="shared" si="10"/>
        <v>312.60000000000002</v>
      </c>
      <c r="H666" s="627"/>
      <c r="I666" s="627"/>
      <c r="J666" s="627"/>
      <c r="K666" s="627"/>
      <c r="N666" s="633"/>
    </row>
    <row r="667" spans="1:14" s="626" customFormat="1" ht="15.75" hidden="1" outlineLevel="1">
      <c r="A667" s="627"/>
      <c r="B667" s="644" t="s">
        <v>245</v>
      </c>
      <c r="C667" s="627"/>
      <c r="D667" s="686">
        <v>6</v>
      </c>
      <c r="E667" s="686" t="s">
        <v>168</v>
      </c>
      <c r="F667" s="686">
        <v>85.6</v>
      </c>
      <c r="G667" s="687">
        <f t="shared" si="10"/>
        <v>513.59999999999991</v>
      </c>
      <c r="H667" s="627"/>
      <c r="I667" s="627"/>
      <c r="J667" s="627"/>
      <c r="K667" s="627"/>
      <c r="N667" s="633"/>
    </row>
    <row r="668" spans="1:14" s="626" customFormat="1" ht="15.75" hidden="1" outlineLevel="1">
      <c r="A668" s="627"/>
      <c r="B668" s="644" t="s">
        <v>246</v>
      </c>
      <c r="C668" s="627"/>
      <c r="D668" s="686">
        <v>150</v>
      </c>
      <c r="E668" s="686" t="s">
        <v>168</v>
      </c>
      <c r="F668" s="686">
        <v>153.9</v>
      </c>
      <c r="G668" s="687">
        <f t="shared" si="10"/>
        <v>23085</v>
      </c>
      <c r="H668" s="627"/>
      <c r="I668" s="627"/>
      <c r="J668" s="627"/>
      <c r="K668" s="627"/>
      <c r="N668" s="633"/>
    </row>
    <row r="669" spans="1:14" s="626" customFormat="1" ht="15.75" hidden="1" outlineLevel="1">
      <c r="A669" s="627"/>
      <c r="B669" s="644" t="s">
        <v>247</v>
      </c>
      <c r="C669" s="627"/>
      <c r="D669" s="686">
        <v>50</v>
      </c>
      <c r="E669" s="686" t="s">
        <v>168</v>
      </c>
      <c r="F669" s="686">
        <v>470.2</v>
      </c>
      <c r="G669" s="687">
        <f t="shared" si="10"/>
        <v>23510</v>
      </c>
      <c r="H669" s="627"/>
      <c r="I669" s="627"/>
      <c r="J669" s="627"/>
      <c r="K669" s="627"/>
      <c r="N669" s="633"/>
    </row>
    <row r="670" spans="1:14" s="626" customFormat="1" ht="15.75" hidden="1" outlineLevel="1">
      <c r="A670" s="627"/>
      <c r="B670" s="644" t="s">
        <v>248</v>
      </c>
      <c r="C670" s="627"/>
      <c r="D670" s="686">
        <v>80</v>
      </c>
      <c r="E670" s="686" t="s">
        <v>168</v>
      </c>
      <c r="F670" s="686">
        <v>52.6</v>
      </c>
      <c r="G670" s="687">
        <f t="shared" si="10"/>
        <v>4208</v>
      </c>
      <c r="H670" s="627"/>
      <c r="I670" s="627"/>
      <c r="J670" s="627"/>
      <c r="K670" s="627"/>
      <c r="N670" s="633"/>
    </row>
    <row r="671" spans="1:14" s="626" customFormat="1" ht="15.75" hidden="1" outlineLevel="1">
      <c r="A671" s="627"/>
      <c r="B671" s="644" t="s">
        <v>248</v>
      </c>
      <c r="C671" s="627"/>
      <c r="D671" s="686">
        <v>80</v>
      </c>
      <c r="E671" s="686" t="s">
        <v>168</v>
      </c>
      <c r="F671" s="686">
        <v>129.6</v>
      </c>
      <c r="G671" s="687">
        <f t="shared" si="10"/>
        <v>10368</v>
      </c>
      <c r="H671" s="627"/>
      <c r="I671" s="627"/>
      <c r="J671" s="627"/>
      <c r="K671" s="627"/>
      <c r="N671" s="633"/>
    </row>
    <row r="672" spans="1:14" s="626" customFormat="1" ht="15.75" hidden="1" outlineLevel="1">
      <c r="A672" s="627"/>
      <c r="B672" s="644" t="s">
        <v>249</v>
      </c>
      <c r="C672" s="627"/>
      <c r="D672" s="686">
        <v>2</v>
      </c>
      <c r="E672" s="686" t="s">
        <v>168</v>
      </c>
      <c r="F672" s="686">
        <v>111.9</v>
      </c>
      <c r="G672" s="687">
        <f t="shared" si="10"/>
        <v>223.8</v>
      </c>
      <c r="H672" s="627"/>
      <c r="I672" s="627"/>
      <c r="J672" s="627"/>
      <c r="K672" s="627"/>
      <c r="N672" s="633"/>
    </row>
    <row r="673" spans="1:14" s="626" customFormat="1" ht="15.75" hidden="1" outlineLevel="1">
      <c r="A673" s="627"/>
      <c r="B673" s="644" t="s">
        <v>250</v>
      </c>
      <c r="C673" s="627"/>
      <c r="D673" s="686">
        <v>2</v>
      </c>
      <c r="E673" s="686" t="s">
        <v>168</v>
      </c>
      <c r="F673" s="686">
        <v>181.8</v>
      </c>
      <c r="G673" s="687">
        <f t="shared" si="10"/>
        <v>363.6</v>
      </c>
      <c r="H673" s="627"/>
      <c r="I673" s="627"/>
      <c r="J673" s="627"/>
      <c r="K673" s="627"/>
      <c r="N673" s="633"/>
    </row>
    <row r="674" spans="1:14" s="626" customFormat="1" ht="15.75" hidden="1" outlineLevel="1">
      <c r="A674" s="627"/>
      <c r="B674" s="644" t="s">
        <v>250</v>
      </c>
      <c r="C674" s="627"/>
      <c r="D674" s="686">
        <v>5</v>
      </c>
      <c r="E674" s="686" t="s">
        <v>168</v>
      </c>
      <c r="F674" s="686">
        <v>106.8</v>
      </c>
      <c r="G674" s="687">
        <f t="shared" si="10"/>
        <v>534</v>
      </c>
      <c r="H674" s="627"/>
      <c r="I674" s="627"/>
      <c r="J674" s="627"/>
      <c r="K674" s="627"/>
      <c r="N674" s="633"/>
    </row>
    <row r="675" spans="1:14" s="626" customFormat="1" ht="15.75" hidden="1" outlineLevel="1">
      <c r="A675" s="627"/>
      <c r="B675" s="644" t="s">
        <v>251</v>
      </c>
      <c r="C675" s="627"/>
      <c r="D675" s="686">
        <v>3</v>
      </c>
      <c r="E675" s="686" t="s">
        <v>168</v>
      </c>
      <c r="F675" s="686">
        <v>90.43</v>
      </c>
      <c r="G675" s="687">
        <f t="shared" si="10"/>
        <v>271.29000000000002</v>
      </c>
      <c r="H675" s="627"/>
      <c r="I675" s="627"/>
      <c r="J675" s="627"/>
      <c r="K675" s="627"/>
      <c r="N675" s="633"/>
    </row>
    <row r="676" spans="1:14" s="626" customFormat="1" ht="15.75" hidden="1" outlineLevel="1">
      <c r="A676" s="627"/>
      <c r="B676" s="644" t="s">
        <v>252</v>
      </c>
      <c r="C676" s="627"/>
      <c r="D676" s="686">
        <v>3</v>
      </c>
      <c r="E676" s="686" t="s">
        <v>168</v>
      </c>
      <c r="F676" s="686">
        <v>81.11</v>
      </c>
      <c r="G676" s="687">
        <f t="shared" si="10"/>
        <v>243.32999999999998</v>
      </c>
      <c r="H676" s="627"/>
      <c r="I676" s="627"/>
      <c r="J676" s="627"/>
      <c r="K676" s="627"/>
      <c r="N676" s="633"/>
    </row>
    <row r="677" spans="1:14" s="626" customFormat="1" ht="15.75" hidden="1" outlineLevel="1">
      <c r="A677" s="627"/>
      <c r="B677" s="644" t="s">
        <v>253</v>
      </c>
      <c r="C677" s="627"/>
      <c r="D677" s="686">
        <v>50</v>
      </c>
      <c r="E677" s="686" t="s">
        <v>168</v>
      </c>
      <c r="F677" s="686">
        <v>75.599999999999994</v>
      </c>
      <c r="G677" s="687">
        <f t="shared" si="10"/>
        <v>3779.9999999999995</v>
      </c>
      <c r="H677" s="627"/>
      <c r="I677" s="627"/>
      <c r="J677" s="627"/>
      <c r="K677" s="627"/>
      <c r="N677" s="633"/>
    </row>
    <row r="678" spans="1:14" s="626" customFormat="1" ht="15.75" hidden="1" outlineLevel="1">
      <c r="A678" s="627"/>
      <c r="B678" s="644" t="s">
        <v>254</v>
      </c>
      <c r="C678" s="627"/>
      <c r="D678" s="686">
        <v>12</v>
      </c>
      <c r="E678" s="686" t="s">
        <v>168</v>
      </c>
      <c r="F678" s="686">
        <v>475.48</v>
      </c>
      <c r="G678" s="687">
        <f t="shared" ref="G678:G741" si="11">F678*D678</f>
        <v>5705.76</v>
      </c>
      <c r="H678" s="627"/>
      <c r="I678" s="627"/>
      <c r="J678" s="627"/>
      <c r="K678" s="627"/>
      <c r="N678" s="633"/>
    </row>
    <row r="679" spans="1:14" s="626" customFormat="1" ht="15.75" hidden="1" outlineLevel="1">
      <c r="A679" s="627"/>
      <c r="B679" s="644" t="s">
        <v>255</v>
      </c>
      <c r="C679" s="627"/>
      <c r="D679" s="686">
        <v>10</v>
      </c>
      <c r="E679" s="686" t="s">
        <v>168</v>
      </c>
      <c r="F679" s="686">
        <v>523.41999999999996</v>
      </c>
      <c r="G679" s="687">
        <f t="shared" si="11"/>
        <v>5234.2</v>
      </c>
      <c r="H679" s="627"/>
      <c r="I679" s="627"/>
      <c r="J679" s="627"/>
      <c r="K679" s="627"/>
      <c r="N679" s="633"/>
    </row>
    <row r="680" spans="1:14" s="626" customFormat="1" ht="15.75" hidden="1" outlineLevel="1">
      <c r="A680" s="627"/>
      <c r="B680" s="644" t="s">
        <v>256</v>
      </c>
      <c r="C680" s="627"/>
      <c r="D680" s="686">
        <v>60</v>
      </c>
      <c r="E680" s="686" t="s">
        <v>168</v>
      </c>
      <c r="F680" s="686">
        <v>207.9</v>
      </c>
      <c r="G680" s="687">
        <f t="shared" si="11"/>
        <v>12474</v>
      </c>
      <c r="H680" s="627"/>
      <c r="I680" s="627"/>
      <c r="J680" s="627"/>
      <c r="K680" s="627"/>
      <c r="N680" s="633"/>
    </row>
    <row r="681" spans="1:14" s="626" customFormat="1" ht="15.75" hidden="1" outlineLevel="1">
      <c r="A681" s="627"/>
      <c r="B681" s="644" t="s">
        <v>257</v>
      </c>
      <c r="C681" s="627"/>
      <c r="D681" s="686">
        <v>10</v>
      </c>
      <c r="E681" s="686" t="s">
        <v>168</v>
      </c>
      <c r="F681" s="686">
        <v>91.7</v>
      </c>
      <c r="G681" s="687">
        <f t="shared" si="11"/>
        <v>917</v>
      </c>
      <c r="H681" s="627"/>
      <c r="I681" s="627"/>
      <c r="J681" s="627"/>
      <c r="K681" s="627"/>
      <c r="N681" s="633"/>
    </row>
    <row r="682" spans="1:14" s="626" customFormat="1" ht="15.75" hidden="1" outlineLevel="1">
      <c r="A682" s="627"/>
      <c r="B682" s="644" t="s">
        <v>258</v>
      </c>
      <c r="C682" s="627"/>
      <c r="D682" s="686">
        <v>20</v>
      </c>
      <c r="E682" s="686" t="s">
        <v>168</v>
      </c>
      <c r="F682" s="686">
        <v>574.1</v>
      </c>
      <c r="G682" s="687">
        <f t="shared" si="11"/>
        <v>11482</v>
      </c>
      <c r="H682" s="627"/>
      <c r="I682" s="627"/>
      <c r="J682" s="627"/>
      <c r="K682" s="627"/>
      <c r="N682" s="633"/>
    </row>
    <row r="683" spans="1:14" s="626" customFormat="1" ht="15.75" hidden="1" outlineLevel="1">
      <c r="A683" s="627"/>
      <c r="B683" s="644" t="s">
        <v>259</v>
      </c>
      <c r="C683" s="627"/>
      <c r="D683" s="686">
        <v>4</v>
      </c>
      <c r="E683" s="686" t="s">
        <v>168</v>
      </c>
      <c r="F683" s="686">
        <v>887.6</v>
      </c>
      <c r="G683" s="687">
        <f t="shared" si="11"/>
        <v>3550.4</v>
      </c>
      <c r="H683" s="627"/>
      <c r="I683" s="627"/>
      <c r="J683" s="627"/>
      <c r="K683" s="627"/>
      <c r="N683" s="633"/>
    </row>
    <row r="684" spans="1:14" s="626" customFormat="1" ht="15.75" hidden="1" outlineLevel="1">
      <c r="A684" s="627"/>
      <c r="B684" s="644" t="s">
        <v>260</v>
      </c>
      <c r="C684" s="627"/>
      <c r="D684" s="686">
        <v>130</v>
      </c>
      <c r="E684" s="686" t="s">
        <v>168</v>
      </c>
      <c r="F684" s="686">
        <v>64.900000000000006</v>
      </c>
      <c r="G684" s="687">
        <f t="shared" si="11"/>
        <v>8437</v>
      </c>
      <c r="H684" s="627"/>
      <c r="I684" s="627"/>
      <c r="J684" s="627"/>
      <c r="K684" s="627"/>
      <c r="N684" s="633"/>
    </row>
    <row r="685" spans="1:14" s="626" customFormat="1" ht="15.75" hidden="1" outlineLevel="1">
      <c r="A685" s="627"/>
      <c r="B685" s="644" t="s">
        <v>261</v>
      </c>
      <c r="C685" s="627"/>
      <c r="D685" s="686">
        <v>30</v>
      </c>
      <c r="E685" s="686" t="s">
        <v>168</v>
      </c>
      <c r="F685" s="686">
        <v>391</v>
      </c>
      <c r="G685" s="687">
        <f t="shared" si="11"/>
        <v>11730</v>
      </c>
      <c r="H685" s="627"/>
      <c r="I685" s="627"/>
      <c r="J685" s="627"/>
      <c r="K685" s="627"/>
      <c r="N685" s="633"/>
    </row>
    <row r="686" spans="1:14" s="626" customFormat="1" ht="15.75" hidden="1" outlineLevel="1">
      <c r="A686" s="627"/>
      <c r="B686" s="644" t="s">
        <v>262</v>
      </c>
      <c r="C686" s="627"/>
      <c r="D686" s="686">
        <v>20</v>
      </c>
      <c r="E686" s="686" t="s">
        <v>168</v>
      </c>
      <c r="F686" s="686">
        <v>222.1</v>
      </c>
      <c r="G686" s="687">
        <f t="shared" si="11"/>
        <v>4442</v>
      </c>
      <c r="H686" s="627"/>
      <c r="I686" s="627"/>
      <c r="J686" s="627"/>
      <c r="K686" s="627"/>
      <c r="N686" s="633"/>
    </row>
    <row r="687" spans="1:14" s="626" customFormat="1" ht="15.75" hidden="1" outlineLevel="1">
      <c r="A687" s="627"/>
      <c r="B687" s="644" t="s">
        <v>263</v>
      </c>
      <c r="C687" s="627"/>
      <c r="D687" s="686">
        <v>40</v>
      </c>
      <c r="E687" s="686" t="s">
        <v>168</v>
      </c>
      <c r="F687" s="686">
        <v>367.6</v>
      </c>
      <c r="G687" s="687">
        <f t="shared" si="11"/>
        <v>14704</v>
      </c>
      <c r="H687" s="627"/>
      <c r="I687" s="627"/>
      <c r="J687" s="627"/>
      <c r="K687" s="627"/>
      <c r="N687" s="633"/>
    </row>
    <row r="688" spans="1:14" s="626" customFormat="1" ht="15.75" hidden="1" outlineLevel="1">
      <c r="A688" s="627"/>
      <c r="B688" s="644" t="s">
        <v>264</v>
      </c>
      <c r="C688" s="627"/>
      <c r="D688" s="686">
        <v>100</v>
      </c>
      <c r="E688" s="686" t="s">
        <v>168</v>
      </c>
      <c r="F688" s="686">
        <v>117.75</v>
      </c>
      <c r="G688" s="687">
        <f t="shared" si="11"/>
        <v>11775</v>
      </c>
      <c r="H688" s="627"/>
      <c r="I688" s="627"/>
      <c r="J688" s="627"/>
      <c r="K688" s="627"/>
      <c r="N688" s="633"/>
    </row>
    <row r="689" spans="1:14" s="626" customFormat="1" ht="15.75" hidden="1" outlineLevel="1">
      <c r="A689" s="627"/>
      <c r="B689" s="644" t="s">
        <v>265</v>
      </c>
      <c r="C689" s="627"/>
      <c r="D689" s="686">
        <v>5</v>
      </c>
      <c r="E689" s="686" t="s">
        <v>168</v>
      </c>
      <c r="F689" s="686">
        <v>72.5</v>
      </c>
      <c r="G689" s="687">
        <f t="shared" si="11"/>
        <v>362.5</v>
      </c>
      <c r="H689" s="627"/>
      <c r="I689" s="627"/>
      <c r="J689" s="627"/>
      <c r="K689" s="627"/>
      <c r="N689" s="633"/>
    </row>
    <row r="690" spans="1:14" s="626" customFormat="1" ht="15.75" hidden="1" outlineLevel="1">
      <c r="A690" s="627"/>
      <c r="B690" s="644" t="s">
        <v>266</v>
      </c>
      <c r="C690" s="627"/>
      <c r="D690" s="686">
        <v>250</v>
      </c>
      <c r="E690" s="686" t="s">
        <v>168</v>
      </c>
      <c r="F690" s="686">
        <v>74.7</v>
      </c>
      <c r="G690" s="687">
        <f t="shared" si="11"/>
        <v>18675</v>
      </c>
      <c r="H690" s="627"/>
      <c r="I690" s="627"/>
      <c r="J690" s="627"/>
      <c r="K690" s="627"/>
      <c r="N690" s="633"/>
    </row>
    <row r="691" spans="1:14" s="626" customFormat="1" ht="15.75" hidden="1" outlineLevel="1">
      <c r="A691" s="627"/>
      <c r="B691" s="644" t="s">
        <v>267</v>
      </c>
      <c r="C691" s="627"/>
      <c r="D691" s="686">
        <v>10</v>
      </c>
      <c r="E691" s="686" t="s">
        <v>168</v>
      </c>
      <c r="F691" s="686">
        <v>1052</v>
      </c>
      <c r="G691" s="687">
        <f t="shared" si="11"/>
        <v>10520</v>
      </c>
      <c r="H691" s="627"/>
      <c r="I691" s="627"/>
      <c r="J691" s="627"/>
      <c r="K691" s="627"/>
      <c r="N691" s="633"/>
    </row>
    <row r="692" spans="1:14" s="626" customFormat="1" ht="15.75" hidden="1" outlineLevel="1">
      <c r="A692" s="627"/>
      <c r="B692" s="644" t="s">
        <v>268</v>
      </c>
      <c r="C692" s="627"/>
      <c r="D692" s="686">
        <v>30</v>
      </c>
      <c r="E692" s="686" t="s">
        <v>168</v>
      </c>
      <c r="F692" s="686">
        <v>69.8</v>
      </c>
      <c r="G692" s="687">
        <f t="shared" si="11"/>
        <v>2094</v>
      </c>
      <c r="H692" s="627"/>
      <c r="I692" s="627"/>
      <c r="J692" s="627"/>
      <c r="K692" s="627"/>
      <c r="N692" s="633"/>
    </row>
    <row r="693" spans="1:14" s="626" customFormat="1" ht="15.75" hidden="1" outlineLevel="1">
      <c r="A693" s="627"/>
      <c r="B693" s="644" t="s">
        <v>269</v>
      </c>
      <c r="C693" s="627"/>
      <c r="D693" s="686">
        <v>30</v>
      </c>
      <c r="E693" s="686" t="s">
        <v>168</v>
      </c>
      <c r="F693" s="686">
        <v>47.56</v>
      </c>
      <c r="G693" s="687">
        <f t="shared" si="11"/>
        <v>1426.8000000000002</v>
      </c>
      <c r="H693" s="627"/>
      <c r="I693" s="627"/>
      <c r="J693" s="627"/>
      <c r="K693" s="627"/>
      <c r="N693" s="633"/>
    </row>
    <row r="694" spans="1:14" s="626" customFormat="1" ht="15.75" hidden="1" outlineLevel="1">
      <c r="A694" s="627"/>
      <c r="B694" s="644" t="s">
        <v>270</v>
      </c>
      <c r="C694" s="627"/>
      <c r="D694" s="686">
        <v>50</v>
      </c>
      <c r="E694" s="686" t="s">
        <v>168</v>
      </c>
      <c r="F694" s="686">
        <v>406.3</v>
      </c>
      <c r="G694" s="687">
        <f t="shared" si="11"/>
        <v>20315</v>
      </c>
      <c r="H694" s="627"/>
      <c r="I694" s="627"/>
      <c r="J694" s="627"/>
      <c r="K694" s="627"/>
      <c r="N694" s="633"/>
    </row>
    <row r="695" spans="1:14" s="626" customFormat="1" ht="15.75" hidden="1" outlineLevel="1">
      <c r="A695" s="627"/>
      <c r="B695" s="644" t="s">
        <v>271</v>
      </c>
      <c r="C695" s="627"/>
      <c r="D695" s="686">
        <v>2</v>
      </c>
      <c r="E695" s="686" t="s">
        <v>168</v>
      </c>
      <c r="F695" s="686">
        <v>100.57</v>
      </c>
      <c r="G695" s="687">
        <f t="shared" si="11"/>
        <v>201.14</v>
      </c>
      <c r="H695" s="627"/>
      <c r="I695" s="627"/>
      <c r="J695" s="627"/>
      <c r="K695" s="627"/>
      <c r="N695" s="633"/>
    </row>
    <row r="696" spans="1:14" s="626" customFormat="1" ht="15.75" hidden="1" outlineLevel="1">
      <c r="A696" s="627"/>
      <c r="B696" s="644" t="s">
        <v>272</v>
      </c>
      <c r="C696" s="627"/>
      <c r="D696" s="686">
        <v>200</v>
      </c>
      <c r="E696" s="686" t="s">
        <v>168</v>
      </c>
      <c r="F696" s="686">
        <v>430.3</v>
      </c>
      <c r="G696" s="687">
        <f t="shared" si="11"/>
        <v>86060</v>
      </c>
      <c r="H696" s="627"/>
      <c r="I696" s="627"/>
      <c r="J696" s="627"/>
      <c r="K696" s="627"/>
      <c r="N696" s="633"/>
    </row>
    <row r="697" spans="1:14" s="626" customFormat="1" ht="15.75" hidden="1" outlineLevel="1">
      <c r="A697" s="627"/>
      <c r="B697" s="644" t="s">
        <v>273</v>
      </c>
      <c r="C697" s="627"/>
      <c r="D697" s="686">
        <v>2</v>
      </c>
      <c r="E697" s="686" t="s">
        <v>168</v>
      </c>
      <c r="F697" s="686">
        <v>180.5</v>
      </c>
      <c r="G697" s="687">
        <f t="shared" si="11"/>
        <v>361</v>
      </c>
      <c r="H697" s="627"/>
      <c r="I697" s="627"/>
      <c r="J697" s="627"/>
      <c r="K697" s="627"/>
      <c r="N697" s="633"/>
    </row>
    <row r="698" spans="1:14" s="626" customFormat="1" ht="15.75" hidden="1" outlineLevel="1">
      <c r="A698" s="627"/>
      <c r="B698" s="644" t="s">
        <v>274</v>
      </c>
      <c r="C698" s="627"/>
      <c r="D698" s="686">
        <v>2</v>
      </c>
      <c r="E698" s="686" t="s">
        <v>168</v>
      </c>
      <c r="F698" s="686">
        <v>110.2</v>
      </c>
      <c r="G698" s="687">
        <f t="shared" si="11"/>
        <v>220.4</v>
      </c>
      <c r="H698" s="627"/>
      <c r="I698" s="627"/>
      <c r="J698" s="627"/>
      <c r="K698" s="627"/>
      <c r="N698" s="633"/>
    </row>
    <row r="699" spans="1:14" s="626" customFormat="1" ht="15.75" hidden="1" outlineLevel="1">
      <c r="A699" s="627"/>
      <c r="B699" s="644" t="s">
        <v>275</v>
      </c>
      <c r="C699" s="627"/>
      <c r="D699" s="686">
        <v>100</v>
      </c>
      <c r="E699" s="686" t="s">
        <v>168</v>
      </c>
      <c r="F699" s="686">
        <v>105.6</v>
      </c>
      <c r="G699" s="687">
        <f t="shared" si="11"/>
        <v>10560</v>
      </c>
      <c r="H699" s="627"/>
      <c r="I699" s="627"/>
      <c r="J699" s="627"/>
      <c r="K699" s="627"/>
      <c r="N699" s="633"/>
    </row>
    <row r="700" spans="1:14" s="626" customFormat="1" ht="15.75" hidden="1" outlineLevel="1">
      <c r="A700" s="627"/>
      <c r="B700" s="644" t="s">
        <v>275</v>
      </c>
      <c r="C700" s="627"/>
      <c r="D700" s="686">
        <v>100</v>
      </c>
      <c r="E700" s="686" t="s">
        <v>168</v>
      </c>
      <c r="F700" s="686">
        <v>95.6</v>
      </c>
      <c r="G700" s="687">
        <f t="shared" si="11"/>
        <v>9560</v>
      </c>
      <c r="H700" s="627"/>
      <c r="I700" s="627"/>
      <c r="J700" s="627"/>
      <c r="K700" s="627"/>
      <c r="N700" s="633"/>
    </row>
    <row r="701" spans="1:14" s="626" customFormat="1" ht="15.75" hidden="1" outlineLevel="1">
      <c r="A701" s="627"/>
      <c r="B701" s="644" t="s">
        <v>276</v>
      </c>
      <c r="C701" s="627"/>
      <c r="D701" s="686">
        <v>100</v>
      </c>
      <c r="E701" s="686" t="s">
        <v>168</v>
      </c>
      <c r="F701" s="686">
        <v>107.8</v>
      </c>
      <c r="G701" s="687">
        <f t="shared" si="11"/>
        <v>10780</v>
      </c>
      <c r="H701" s="627"/>
      <c r="I701" s="627"/>
      <c r="J701" s="627"/>
      <c r="K701" s="627"/>
      <c r="N701" s="633"/>
    </row>
    <row r="702" spans="1:14" s="626" customFormat="1" ht="15.75" hidden="1" outlineLevel="1">
      <c r="A702" s="627"/>
      <c r="B702" s="644" t="s">
        <v>277</v>
      </c>
      <c r="C702" s="627"/>
      <c r="D702" s="686">
        <v>2</v>
      </c>
      <c r="E702" s="686" t="s">
        <v>168</v>
      </c>
      <c r="F702" s="686">
        <v>95.6</v>
      </c>
      <c r="G702" s="687">
        <f t="shared" si="11"/>
        <v>191.2</v>
      </c>
      <c r="H702" s="627"/>
      <c r="I702" s="627"/>
      <c r="J702" s="627"/>
      <c r="K702" s="627"/>
      <c r="N702" s="633"/>
    </row>
    <row r="703" spans="1:14" s="626" customFormat="1" ht="15.75" hidden="1" outlineLevel="1">
      <c r="A703" s="627"/>
      <c r="B703" s="644" t="s">
        <v>278</v>
      </c>
      <c r="C703" s="627"/>
      <c r="D703" s="686">
        <v>2</v>
      </c>
      <c r="E703" s="686" t="s">
        <v>168</v>
      </c>
      <c r="F703" s="686">
        <v>220.9</v>
      </c>
      <c r="G703" s="687">
        <f t="shared" si="11"/>
        <v>441.8</v>
      </c>
      <c r="H703" s="627"/>
      <c r="I703" s="627"/>
      <c r="J703" s="627"/>
      <c r="K703" s="627"/>
      <c r="N703" s="633"/>
    </row>
    <row r="704" spans="1:14" s="626" customFormat="1" ht="15.75" hidden="1" outlineLevel="1">
      <c r="A704" s="627"/>
      <c r="B704" s="644" t="s">
        <v>279</v>
      </c>
      <c r="C704" s="627"/>
      <c r="D704" s="686">
        <v>2</v>
      </c>
      <c r="E704" s="686" t="s">
        <v>168</v>
      </c>
      <c r="F704" s="686">
        <v>110.5</v>
      </c>
      <c r="G704" s="687">
        <f t="shared" si="11"/>
        <v>221</v>
      </c>
      <c r="H704" s="627"/>
      <c r="I704" s="627"/>
      <c r="J704" s="627"/>
      <c r="K704" s="627"/>
      <c r="N704" s="633"/>
    </row>
    <row r="705" spans="1:14" s="626" customFormat="1" ht="15.75" hidden="1" outlineLevel="1">
      <c r="A705" s="627"/>
      <c r="B705" s="644" t="s">
        <v>280</v>
      </c>
      <c r="C705" s="627"/>
      <c r="D705" s="686">
        <v>4</v>
      </c>
      <c r="E705" s="686" t="s">
        <v>168</v>
      </c>
      <c r="F705" s="686">
        <v>151</v>
      </c>
      <c r="G705" s="687">
        <f t="shared" si="11"/>
        <v>604</v>
      </c>
      <c r="H705" s="627"/>
      <c r="I705" s="627"/>
      <c r="J705" s="627"/>
      <c r="K705" s="627"/>
      <c r="N705" s="633"/>
    </row>
    <row r="706" spans="1:14" s="626" customFormat="1" ht="15.75" hidden="1" outlineLevel="1">
      <c r="A706" s="627"/>
      <c r="B706" s="644" t="s">
        <v>281</v>
      </c>
      <c r="C706" s="627"/>
      <c r="D706" s="686">
        <v>50</v>
      </c>
      <c r="E706" s="686" t="s">
        <v>168</v>
      </c>
      <c r="F706" s="686">
        <v>95.1</v>
      </c>
      <c r="G706" s="687">
        <f t="shared" si="11"/>
        <v>4755</v>
      </c>
      <c r="H706" s="627"/>
      <c r="I706" s="627"/>
      <c r="J706" s="627"/>
      <c r="K706" s="627"/>
      <c r="N706" s="633"/>
    </row>
    <row r="707" spans="1:14" s="626" customFormat="1" ht="15.75" hidden="1" outlineLevel="1">
      <c r="A707" s="627"/>
      <c r="B707" s="644" t="s">
        <v>282</v>
      </c>
      <c r="C707" s="627"/>
      <c r="D707" s="686">
        <v>5</v>
      </c>
      <c r="E707" s="686" t="s">
        <v>168</v>
      </c>
      <c r="F707" s="686">
        <v>98.8</v>
      </c>
      <c r="G707" s="687">
        <f t="shared" si="11"/>
        <v>494</v>
      </c>
      <c r="H707" s="627"/>
      <c r="I707" s="627"/>
      <c r="J707" s="627"/>
      <c r="K707" s="627"/>
      <c r="N707" s="633"/>
    </row>
    <row r="708" spans="1:14" s="626" customFormat="1" ht="15.75" hidden="1" outlineLevel="1">
      <c r="A708" s="627"/>
      <c r="B708" s="644" t="s">
        <v>283</v>
      </c>
      <c r="C708" s="627"/>
      <c r="D708" s="686">
        <v>100</v>
      </c>
      <c r="E708" s="686" t="s">
        <v>168</v>
      </c>
      <c r="F708" s="686">
        <v>108.4</v>
      </c>
      <c r="G708" s="687">
        <f t="shared" si="11"/>
        <v>10840</v>
      </c>
      <c r="H708" s="627"/>
      <c r="I708" s="627"/>
      <c r="J708" s="627"/>
      <c r="K708" s="627"/>
      <c r="N708" s="633"/>
    </row>
    <row r="709" spans="1:14" s="626" customFormat="1" ht="15.75" hidden="1" outlineLevel="1">
      <c r="A709" s="627"/>
      <c r="B709" s="644" t="s">
        <v>284</v>
      </c>
      <c r="C709" s="627"/>
      <c r="D709" s="686">
        <v>5</v>
      </c>
      <c r="E709" s="686" t="s">
        <v>168</v>
      </c>
      <c r="F709" s="686">
        <v>129.19999999999999</v>
      </c>
      <c r="G709" s="687">
        <f t="shared" si="11"/>
        <v>646</v>
      </c>
      <c r="H709" s="627"/>
      <c r="I709" s="627"/>
      <c r="J709" s="627"/>
      <c r="K709" s="627"/>
      <c r="N709" s="633"/>
    </row>
    <row r="710" spans="1:14" s="626" customFormat="1" ht="15.75" hidden="1" outlineLevel="1">
      <c r="A710" s="627"/>
      <c r="B710" s="644" t="s">
        <v>285</v>
      </c>
      <c r="C710" s="627"/>
      <c r="D710" s="686">
        <v>20</v>
      </c>
      <c r="E710" s="686" t="s">
        <v>168</v>
      </c>
      <c r="F710" s="686">
        <v>111.5</v>
      </c>
      <c r="G710" s="687">
        <f t="shared" si="11"/>
        <v>2230</v>
      </c>
      <c r="H710" s="627"/>
      <c r="I710" s="627"/>
      <c r="J710" s="627"/>
      <c r="K710" s="627"/>
      <c r="N710" s="633"/>
    </row>
    <row r="711" spans="1:14" s="626" customFormat="1" ht="15.75" hidden="1" outlineLevel="1">
      <c r="A711" s="627"/>
      <c r="B711" s="644" t="s">
        <v>285</v>
      </c>
      <c r="C711" s="627"/>
      <c r="D711" s="686">
        <v>20</v>
      </c>
      <c r="E711" s="686" t="s">
        <v>168</v>
      </c>
      <c r="F711" s="686">
        <v>110</v>
      </c>
      <c r="G711" s="687">
        <f t="shared" si="11"/>
        <v>2200</v>
      </c>
      <c r="H711" s="627"/>
      <c r="I711" s="627"/>
      <c r="J711" s="627"/>
      <c r="K711" s="627"/>
      <c r="N711" s="633"/>
    </row>
    <row r="712" spans="1:14" s="626" customFormat="1" ht="15.75" hidden="1" outlineLevel="1">
      <c r="A712" s="627"/>
      <c r="B712" s="644" t="s">
        <v>285</v>
      </c>
      <c r="C712" s="627"/>
      <c r="D712" s="686">
        <v>10</v>
      </c>
      <c r="E712" s="686" t="s">
        <v>168</v>
      </c>
      <c r="F712" s="686">
        <v>2800</v>
      </c>
      <c r="G712" s="687">
        <f t="shared" si="11"/>
        <v>28000</v>
      </c>
      <c r="H712" s="627"/>
      <c r="I712" s="627"/>
      <c r="J712" s="627"/>
      <c r="K712" s="627"/>
      <c r="N712" s="633"/>
    </row>
    <row r="713" spans="1:14" s="626" customFormat="1" ht="15.75" hidden="1" outlineLevel="1">
      <c r="A713" s="627"/>
      <c r="B713" s="644" t="s">
        <v>286</v>
      </c>
      <c r="C713" s="627"/>
      <c r="D713" s="686">
        <v>50</v>
      </c>
      <c r="E713" s="686" t="s">
        <v>168</v>
      </c>
      <c r="F713" s="686">
        <v>783.8</v>
      </c>
      <c r="G713" s="687">
        <f t="shared" si="11"/>
        <v>39190</v>
      </c>
      <c r="H713" s="627"/>
      <c r="I713" s="627"/>
      <c r="J713" s="627"/>
      <c r="K713" s="627"/>
      <c r="N713" s="633"/>
    </row>
    <row r="714" spans="1:14" s="626" customFormat="1" ht="15.75" hidden="1" outlineLevel="1">
      <c r="A714" s="627"/>
      <c r="B714" s="644" t="s">
        <v>287</v>
      </c>
      <c r="C714" s="627"/>
      <c r="D714" s="686">
        <v>50</v>
      </c>
      <c r="E714" s="686" t="s">
        <v>168</v>
      </c>
      <c r="F714" s="686">
        <v>470.2</v>
      </c>
      <c r="G714" s="687">
        <f t="shared" si="11"/>
        <v>23510</v>
      </c>
      <c r="H714" s="627"/>
      <c r="I714" s="627"/>
      <c r="J714" s="627"/>
      <c r="K714" s="627"/>
      <c r="N714" s="633"/>
    </row>
    <row r="715" spans="1:14" s="626" customFormat="1" ht="15.75" hidden="1" outlineLevel="1">
      <c r="A715" s="627"/>
      <c r="B715" s="644" t="s">
        <v>287</v>
      </c>
      <c r="C715" s="627"/>
      <c r="D715" s="686">
        <v>50</v>
      </c>
      <c r="E715" s="686" t="s">
        <v>168</v>
      </c>
      <c r="F715" s="686">
        <v>710.2</v>
      </c>
      <c r="G715" s="687">
        <f t="shared" si="11"/>
        <v>35510</v>
      </c>
      <c r="H715" s="627"/>
      <c r="I715" s="627"/>
      <c r="J715" s="627"/>
      <c r="K715" s="627"/>
      <c r="N715" s="633"/>
    </row>
    <row r="716" spans="1:14" s="626" customFormat="1" ht="15.75" hidden="1" outlineLevel="1">
      <c r="A716" s="627"/>
      <c r="B716" s="644" t="s">
        <v>288</v>
      </c>
      <c r="C716" s="627"/>
      <c r="D716" s="686">
        <v>80</v>
      </c>
      <c r="E716" s="686" t="s">
        <v>168</v>
      </c>
      <c r="F716" s="686">
        <v>653.1</v>
      </c>
      <c r="G716" s="687">
        <f t="shared" si="11"/>
        <v>52248</v>
      </c>
      <c r="H716" s="627"/>
      <c r="I716" s="627"/>
      <c r="J716" s="627"/>
      <c r="K716" s="627"/>
      <c r="N716" s="633"/>
    </row>
    <row r="717" spans="1:14" s="626" customFormat="1" ht="15.75" hidden="1" outlineLevel="1">
      <c r="A717" s="627"/>
      <c r="B717" s="644" t="s">
        <v>289</v>
      </c>
      <c r="C717" s="627"/>
      <c r="D717" s="686">
        <v>70</v>
      </c>
      <c r="E717" s="686" t="s">
        <v>168</v>
      </c>
      <c r="F717" s="686">
        <v>54.8</v>
      </c>
      <c r="G717" s="687">
        <f t="shared" si="11"/>
        <v>3836</v>
      </c>
      <c r="H717" s="627"/>
      <c r="I717" s="627"/>
      <c r="J717" s="627"/>
      <c r="K717" s="627"/>
      <c r="N717" s="633"/>
    </row>
    <row r="718" spans="1:14" s="626" customFormat="1" ht="15.75" hidden="1" outlineLevel="1">
      <c r="A718" s="627"/>
      <c r="B718" s="644" t="s">
        <v>289</v>
      </c>
      <c r="C718" s="627"/>
      <c r="D718" s="686">
        <v>70</v>
      </c>
      <c r="E718" s="686" t="s">
        <v>168</v>
      </c>
      <c r="F718" s="686">
        <v>116.2</v>
      </c>
      <c r="G718" s="687">
        <f t="shared" si="11"/>
        <v>8134</v>
      </c>
      <c r="H718" s="627"/>
      <c r="I718" s="627"/>
      <c r="J718" s="627"/>
      <c r="K718" s="627"/>
      <c r="N718" s="633"/>
    </row>
    <row r="719" spans="1:14" s="626" customFormat="1" ht="15.75" hidden="1" outlineLevel="1">
      <c r="A719" s="627"/>
      <c r="B719" s="644" t="s">
        <v>290</v>
      </c>
      <c r="C719" s="627"/>
      <c r="D719" s="686">
        <v>10</v>
      </c>
      <c r="E719" s="686" t="s">
        <v>168</v>
      </c>
      <c r="F719" s="686">
        <v>290</v>
      </c>
      <c r="G719" s="687">
        <f t="shared" si="11"/>
        <v>2900</v>
      </c>
      <c r="H719" s="627"/>
      <c r="I719" s="627"/>
      <c r="J719" s="627"/>
      <c r="K719" s="627"/>
      <c r="N719" s="633"/>
    </row>
    <row r="720" spans="1:14" s="626" customFormat="1" ht="15.75" hidden="1" outlineLevel="1">
      <c r="A720" s="627"/>
      <c r="B720" s="644" t="s">
        <v>291</v>
      </c>
      <c r="C720" s="627"/>
      <c r="D720" s="686">
        <v>10</v>
      </c>
      <c r="E720" s="686" t="s">
        <v>168</v>
      </c>
      <c r="F720" s="686">
        <v>345.3</v>
      </c>
      <c r="G720" s="687">
        <f t="shared" si="11"/>
        <v>3453</v>
      </c>
      <c r="H720" s="627"/>
      <c r="I720" s="627"/>
      <c r="J720" s="627"/>
      <c r="K720" s="627"/>
      <c r="N720" s="633"/>
    </row>
    <row r="721" spans="1:14" s="626" customFormat="1" ht="15.75" hidden="1" outlineLevel="1">
      <c r="A721" s="627"/>
      <c r="B721" s="644" t="s">
        <v>291</v>
      </c>
      <c r="C721" s="627"/>
      <c r="D721" s="686">
        <v>10</v>
      </c>
      <c r="E721" s="686" t="s">
        <v>168</v>
      </c>
      <c r="F721" s="686">
        <v>448.5</v>
      </c>
      <c r="G721" s="687">
        <f t="shared" si="11"/>
        <v>4485</v>
      </c>
      <c r="H721" s="627"/>
      <c r="I721" s="627"/>
      <c r="J721" s="627"/>
      <c r="K721" s="627"/>
      <c r="N721" s="633"/>
    </row>
    <row r="722" spans="1:14" s="626" customFormat="1" ht="15.75" hidden="1" outlineLevel="1">
      <c r="A722" s="627"/>
      <c r="B722" s="644" t="s">
        <v>292</v>
      </c>
      <c r="C722" s="627"/>
      <c r="D722" s="686">
        <v>50</v>
      </c>
      <c r="E722" s="686" t="s">
        <v>168</v>
      </c>
      <c r="F722" s="686">
        <v>70.599999999999994</v>
      </c>
      <c r="G722" s="687">
        <f t="shared" si="11"/>
        <v>3529.9999999999995</v>
      </c>
      <c r="H722" s="627"/>
      <c r="I722" s="627"/>
      <c r="J722" s="627"/>
      <c r="K722" s="627"/>
      <c r="N722" s="633"/>
    </row>
    <row r="723" spans="1:14" s="626" customFormat="1" ht="15.75" hidden="1" outlineLevel="1">
      <c r="A723" s="627"/>
      <c r="B723" s="644" t="s">
        <v>292</v>
      </c>
      <c r="C723" s="627"/>
      <c r="D723" s="686">
        <v>50</v>
      </c>
      <c r="E723" s="686" t="s">
        <v>168</v>
      </c>
      <c r="F723" s="686">
        <v>125.6</v>
      </c>
      <c r="G723" s="687">
        <f t="shared" si="11"/>
        <v>6280</v>
      </c>
      <c r="H723" s="627"/>
      <c r="I723" s="627"/>
      <c r="J723" s="627"/>
      <c r="K723" s="627"/>
      <c r="N723" s="633"/>
    </row>
    <row r="724" spans="1:14" s="626" customFormat="1" ht="15.75" hidden="1" outlineLevel="1">
      <c r="A724" s="627"/>
      <c r="B724" s="644" t="s">
        <v>292</v>
      </c>
      <c r="C724" s="627"/>
      <c r="D724" s="686">
        <v>268</v>
      </c>
      <c r="E724" s="686" t="s">
        <v>168</v>
      </c>
      <c r="F724" s="686">
        <v>890</v>
      </c>
      <c r="G724" s="687">
        <f t="shared" si="11"/>
        <v>238520</v>
      </c>
      <c r="H724" s="627"/>
      <c r="I724" s="627"/>
      <c r="J724" s="627"/>
      <c r="K724" s="627"/>
      <c r="N724" s="633"/>
    </row>
    <row r="725" spans="1:14" s="626" customFormat="1" ht="15.75" hidden="1" outlineLevel="1">
      <c r="A725" s="627"/>
      <c r="B725" s="644" t="s">
        <v>292</v>
      </c>
      <c r="C725" s="627"/>
      <c r="D725" s="686">
        <v>268</v>
      </c>
      <c r="E725" s="686" t="s">
        <v>168</v>
      </c>
      <c r="F725" s="686">
        <v>720</v>
      </c>
      <c r="G725" s="687">
        <f t="shared" si="11"/>
        <v>192960</v>
      </c>
      <c r="H725" s="627"/>
      <c r="I725" s="627"/>
      <c r="J725" s="627"/>
      <c r="K725" s="627"/>
      <c r="N725" s="633"/>
    </row>
    <row r="726" spans="1:14" s="626" customFormat="1" ht="15.75" hidden="1" outlineLevel="1">
      <c r="A726" s="627"/>
      <c r="B726" s="644" t="s">
        <v>293</v>
      </c>
      <c r="C726" s="627"/>
      <c r="D726" s="686">
        <v>40</v>
      </c>
      <c r="E726" s="686" t="s">
        <v>168</v>
      </c>
      <c r="F726" s="686">
        <v>35.4</v>
      </c>
      <c r="G726" s="687">
        <f t="shared" si="11"/>
        <v>1416</v>
      </c>
      <c r="H726" s="627"/>
      <c r="I726" s="627"/>
      <c r="J726" s="627"/>
      <c r="K726" s="627"/>
      <c r="N726" s="633"/>
    </row>
    <row r="727" spans="1:14" s="626" customFormat="1" ht="15.75" hidden="1" outlineLevel="1">
      <c r="A727" s="627"/>
      <c r="B727" s="644" t="s">
        <v>294</v>
      </c>
      <c r="C727" s="627"/>
      <c r="D727" s="686">
        <v>400</v>
      </c>
      <c r="E727" s="686" t="s">
        <v>168</v>
      </c>
      <c r="F727" s="686">
        <v>440.5</v>
      </c>
      <c r="G727" s="687">
        <f t="shared" si="11"/>
        <v>176200</v>
      </c>
      <c r="H727" s="627"/>
      <c r="I727" s="627"/>
      <c r="J727" s="627"/>
      <c r="K727" s="627"/>
      <c r="N727" s="633"/>
    </row>
    <row r="728" spans="1:14" s="626" customFormat="1" ht="15.75" hidden="1" outlineLevel="1">
      <c r="A728" s="627"/>
      <c r="B728" s="644" t="s">
        <v>294</v>
      </c>
      <c r="C728" s="627"/>
      <c r="D728" s="686">
        <v>100</v>
      </c>
      <c r="E728" s="686" t="s">
        <v>168</v>
      </c>
      <c r="F728" s="686">
        <v>430</v>
      </c>
      <c r="G728" s="687">
        <f t="shared" si="11"/>
        <v>43000</v>
      </c>
      <c r="H728" s="627"/>
      <c r="I728" s="627"/>
      <c r="J728" s="627"/>
      <c r="K728" s="627"/>
      <c r="N728" s="633"/>
    </row>
    <row r="729" spans="1:14" s="626" customFormat="1" ht="15.75" hidden="1" outlineLevel="1">
      <c r="A729" s="627"/>
      <c r="B729" s="644" t="s">
        <v>295</v>
      </c>
      <c r="C729" s="627"/>
      <c r="D729" s="686">
        <v>4</v>
      </c>
      <c r="E729" s="686" t="s">
        <v>168</v>
      </c>
      <c r="F729" s="686">
        <v>124.3</v>
      </c>
      <c r="G729" s="687">
        <f t="shared" si="11"/>
        <v>497.2</v>
      </c>
      <c r="H729" s="627"/>
      <c r="I729" s="627"/>
      <c r="J729" s="627"/>
      <c r="K729" s="627"/>
      <c r="N729" s="633"/>
    </row>
    <row r="730" spans="1:14" s="626" customFormat="1" ht="15.75" hidden="1" outlineLevel="1">
      <c r="A730" s="627"/>
      <c r="B730" s="644" t="s">
        <v>296</v>
      </c>
      <c r="C730" s="627"/>
      <c r="D730" s="686">
        <v>15</v>
      </c>
      <c r="E730" s="686" t="s">
        <v>168</v>
      </c>
      <c r="F730" s="686">
        <v>66.599999999999994</v>
      </c>
      <c r="G730" s="687">
        <f t="shared" si="11"/>
        <v>998.99999999999989</v>
      </c>
      <c r="H730" s="627"/>
      <c r="I730" s="627"/>
      <c r="J730" s="627"/>
      <c r="K730" s="627"/>
      <c r="N730" s="633"/>
    </row>
    <row r="731" spans="1:14" s="626" customFormat="1" ht="15.75" hidden="1" outlineLevel="1">
      <c r="A731" s="627"/>
      <c r="B731" s="644" t="s">
        <v>297</v>
      </c>
      <c r="C731" s="627"/>
      <c r="D731" s="686">
        <v>4</v>
      </c>
      <c r="E731" s="686" t="s">
        <v>168</v>
      </c>
      <c r="F731" s="686">
        <v>373.75</v>
      </c>
      <c r="G731" s="687">
        <f t="shared" si="11"/>
        <v>1495</v>
      </c>
      <c r="H731" s="627"/>
      <c r="I731" s="627"/>
      <c r="J731" s="627"/>
      <c r="K731" s="627"/>
      <c r="N731" s="633"/>
    </row>
    <row r="732" spans="1:14" s="626" customFormat="1" ht="15.75" hidden="1" outlineLevel="1">
      <c r="A732" s="627"/>
      <c r="B732" s="644" t="s">
        <v>298</v>
      </c>
      <c r="C732" s="627"/>
      <c r="D732" s="686">
        <v>40</v>
      </c>
      <c r="E732" s="686" t="s">
        <v>168</v>
      </c>
      <c r="F732" s="686">
        <v>120</v>
      </c>
      <c r="G732" s="687">
        <f t="shared" si="11"/>
        <v>4800</v>
      </c>
      <c r="H732" s="627"/>
      <c r="I732" s="627"/>
      <c r="J732" s="627"/>
      <c r="K732" s="627"/>
      <c r="N732" s="633"/>
    </row>
    <row r="733" spans="1:14" s="626" customFormat="1" ht="15.75" hidden="1" outlineLevel="1">
      <c r="A733" s="627"/>
      <c r="B733" s="644" t="s">
        <v>298</v>
      </c>
      <c r="C733" s="627"/>
      <c r="D733" s="686">
        <v>40</v>
      </c>
      <c r="E733" s="686" t="s">
        <v>168</v>
      </c>
      <c r="F733" s="686">
        <v>170</v>
      </c>
      <c r="G733" s="687">
        <f t="shared" si="11"/>
        <v>6800</v>
      </c>
      <c r="H733" s="627"/>
      <c r="I733" s="627"/>
      <c r="J733" s="627"/>
      <c r="K733" s="627"/>
      <c r="N733" s="633"/>
    </row>
    <row r="734" spans="1:14" s="626" customFormat="1" ht="15.75" hidden="1" outlineLevel="1">
      <c r="A734" s="627"/>
      <c r="B734" s="644" t="s">
        <v>299</v>
      </c>
      <c r="C734" s="627"/>
      <c r="D734" s="686">
        <v>2</v>
      </c>
      <c r="E734" s="686" t="s">
        <v>168</v>
      </c>
      <c r="F734" s="686">
        <v>626.6</v>
      </c>
      <c r="G734" s="687">
        <f t="shared" si="11"/>
        <v>1253.2</v>
      </c>
      <c r="H734" s="627"/>
      <c r="I734" s="627"/>
      <c r="J734" s="627"/>
      <c r="K734" s="627"/>
      <c r="N734" s="633"/>
    </row>
    <row r="735" spans="1:14" s="626" customFormat="1" ht="15.75" hidden="1" outlineLevel="1">
      <c r="A735" s="627"/>
      <c r="B735" s="644" t="s">
        <v>299</v>
      </c>
      <c r="C735" s="627"/>
      <c r="D735" s="686">
        <v>10</v>
      </c>
      <c r="E735" s="686" t="s">
        <v>168</v>
      </c>
      <c r="F735" s="686">
        <v>120</v>
      </c>
      <c r="G735" s="687">
        <f t="shared" si="11"/>
        <v>1200</v>
      </c>
      <c r="H735" s="627"/>
      <c r="I735" s="627"/>
      <c r="J735" s="627"/>
      <c r="K735" s="627"/>
      <c r="N735" s="633"/>
    </row>
    <row r="736" spans="1:14" s="626" customFormat="1" ht="15.75" hidden="1" outlineLevel="1">
      <c r="A736" s="627"/>
      <c r="B736" s="644" t="s">
        <v>300</v>
      </c>
      <c r="C736" s="627"/>
      <c r="D736" s="686">
        <v>15</v>
      </c>
      <c r="E736" s="686" t="s">
        <v>168</v>
      </c>
      <c r="F736" s="686">
        <v>70.099999999999994</v>
      </c>
      <c r="G736" s="687">
        <f t="shared" si="11"/>
        <v>1051.5</v>
      </c>
      <c r="H736" s="627"/>
      <c r="I736" s="627"/>
      <c r="J736" s="627"/>
      <c r="K736" s="627"/>
      <c r="N736" s="633"/>
    </row>
    <row r="737" spans="1:14" s="626" customFormat="1" ht="15.75" hidden="1" outlineLevel="1">
      <c r="A737" s="627"/>
      <c r="B737" s="644" t="s">
        <v>301</v>
      </c>
      <c r="C737" s="627"/>
      <c r="D737" s="686">
        <v>15</v>
      </c>
      <c r="E737" s="686" t="s">
        <v>168</v>
      </c>
      <c r="F737" s="686">
        <v>324.39999999999998</v>
      </c>
      <c r="G737" s="687">
        <f t="shared" si="11"/>
        <v>4866</v>
      </c>
      <c r="H737" s="627"/>
      <c r="I737" s="627"/>
      <c r="J737" s="627"/>
      <c r="K737" s="627"/>
      <c r="N737" s="633"/>
    </row>
    <row r="738" spans="1:14" s="626" customFormat="1" ht="15.75" hidden="1" outlineLevel="1">
      <c r="A738" s="627"/>
      <c r="B738" s="644" t="s">
        <v>302</v>
      </c>
      <c r="C738" s="627"/>
      <c r="D738" s="686">
        <v>4</v>
      </c>
      <c r="E738" s="686" t="s">
        <v>168</v>
      </c>
      <c r="F738" s="686">
        <v>75.2</v>
      </c>
      <c r="G738" s="687">
        <f t="shared" si="11"/>
        <v>300.8</v>
      </c>
      <c r="H738" s="627"/>
      <c r="I738" s="627"/>
      <c r="J738" s="627"/>
      <c r="K738" s="627"/>
      <c r="N738" s="633"/>
    </row>
    <row r="739" spans="1:14" s="626" customFormat="1" ht="15.75" hidden="1" outlineLevel="1">
      <c r="A739" s="627"/>
      <c r="B739" s="644" t="s">
        <v>303</v>
      </c>
      <c r="C739" s="627"/>
      <c r="D739" s="686">
        <v>1</v>
      </c>
      <c r="E739" s="686" t="s">
        <v>168</v>
      </c>
      <c r="F739" s="686">
        <v>526.29999999999995</v>
      </c>
      <c r="G739" s="687">
        <f t="shared" si="11"/>
        <v>526.29999999999995</v>
      </c>
      <c r="H739" s="627"/>
      <c r="I739" s="627"/>
      <c r="J739" s="627"/>
      <c r="K739" s="627"/>
      <c r="N739" s="633"/>
    </row>
    <row r="740" spans="1:14" s="626" customFormat="1" ht="15.75" hidden="1" outlineLevel="1">
      <c r="A740" s="627"/>
      <c r="B740" s="644" t="s">
        <v>304</v>
      </c>
      <c r="C740" s="627"/>
      <c r="D740" s="686">
        <v>150</v>
      </c>
      <c r="E740" s="686" t="s">
        <v>168</v>
      </c>
      <c r="F740" s="686">
        <v>498</v>
      </c>
      <c r="G740" s="687">
        <f t="shared" si="11"/>
        <v>74700</v>
      </c>
      <c r="H740" s="627"/>
      <c r="I740" s="627"/>
      <c r="J740" s="627"/>
      <c r="K740" s="627"/>
      <c r="N740" s="633"/>
    </row>
    <row r="741" spans="1:14" s="626" customFormat="1" ht="15.75" hidden="1" outlineLevel="1">
      <c r="A741" s="627"/>
      <c r="B741" s="644" t="s">
        <v>305</v>
      </c>
      <c r="C741" s="627"/>
      <c r="D741" s="686">
        <v>1</v>
      </c>
      <c r="E741" s="686" t="s">
        <v>168</v>
      </c>
      <c r="F741" s="686">
        <v>226.5</v>
      </c>
      <c r="G741" s="687">
        <f t="shared" si="11"/>
        <v>226.5</v>
      </c>
      <c r="H741" s="627"/>
      <c r="I741" s="627"/>
      <c r="J741" s="627"/>
      <c r="K741" s="627"/>
      <c r="N741" s="633"/>
    </row>
    <row r="742" spans="1:14" s="626" customFormat="1" ht="15.75" hidden="1" outlineLevel="1">
      <c r="A742" s="627"/>
      <c r="B742" s="644" t="s">
        <v>306</v>
      </c>
      <c r="C742" s="627"/>
      <c r="D742" s="686">
        <v>2</v>
      </c>
      <c r="E742" s="686" t="s">
        <v>168</v>
      </c>
      <c r="F742" s="686">
        <v>635.9</v>
      </c>
      <c r="G742" s="687">
        <f t="shared" ref="G742:G805" si="12">F742*D742</f>
        <v>1271.8</v>
      </c>
      <c r="H742" s="627"/>
      <c r="I742" s="627"/>
      <c r="J742" s="627"/>
      <c r="K742" s="627"/>
      <c r="N742" s="633"/>
    </row>
    <row r="743" spans="1:14" s="626" customFormat="1" ht="15.75" hidden="1" outlineLevel="1">
      <c r="A743" s="627"/>
      <c r="B743" s="644" t="s">
        <v>307</v>
      </c>
      <c r="C743" s="627"/>
      <c r="D743" s="686">
        <v>20</v>
      </c>
      <c r="E743" s="686" t="s">
        <v>168</v>
      </c>
      <c r="F743" s="686">
        <v>49.6</v>
      </c>
      <c r="G743" s="687">
        <f t="shared" si="12"/>
        <v>992</v>
      </c>
      <c r="H743" s="627"/>
      <c r="I743" s="627"/>
      <c r="J743" s="627"/>
      <c r="K743" s="627"/>
      <c r="N743" s="633"/>
    </row>
    <row r="744" spans="1:14" s="626" customFormat="1" ht="15.75" hidden="1" outlineLevel="1">
      <c r="A744" s="627"/>
      <c r="B744" s="644" t="s">
        <v>308</v>
      </c>
      <c r="C744" s="627"/>
      <c r="D744" s="686">
        <v>20</v>
      </c>
      <c r="E744" s="686" t="s">
        <v>168</v>
      </c>
      <c r="F744" s="686">
        <v>89.2</v>
      </c>
      <c r="G744" s="687">
        <f t="shared" si="12"/>
        <v>1784</v>
      </c>
      <c r="H744" s="627"/>
      <c r="I744" s="627"/>
      <c r="J744" s="627"/>
      <c r="K744" s="627"/>
      <c r="N744" s="633"/>
    </row>
    <row r="745" spans="1:14" s="626" customFormat="1" ht="15.75" hidden="1" outlineLevel="1">
      <c r="A745" s="627"/>
      <c r="B745" s="644" t="s">
        <v>309</v>
      </c>
      <c r="C745" s="627"/>
      <c r="D745" s="686">
        <v>25</v>
      </c>
      <c r="E745" s="686" t="s">
        <v>168</v>
      </c>
      <c r="F745" s="686">
        <v>136.30000000000001</v>
      </c>
      <c r="G745" s="687">
        <f t="shared" si="12"/>
        <v>3407.5000000000005</v>
      </c>
      <c r="H745" s="627"/>
      <c r="I745" s="627"/>
      <c r="J745" s="627"/>
      <c r="K745" s="627"/>
      <c r="N745" s="633"/>
    </row>
    <row r="746" spans="1:14" s="626" customFormat="1" ht="15.75" hidden="1" outlineLevel="1">
      <c r="A746" s="627"/>
      <c r="B746" s="644" t="s">
        <v>310</v>
      </c>
      <c r="C746" s="627"/>
      <c r="D746" s="686">
        <v>50</v>
      </c>
      <c r="E746" s="686" t="s">
        <v>168</v>
      </c>
      <c r="F746" s="686">
        <v>72.400000000000006</v>
      </c>
      <c r="G746" s="687">
        <f t="shared" si="12"/>
        <v>3620.0000000000005</v>
      </c>
      <c r="H746" s="627"/>
      <c r="I746" s="627"/>
      <c r="J746" s="627"/>
      <c r="K746" s="627"/>
      <c r="N746" s="633"/>
    </row>
    <row r="747" spans="1:14" s="626" customFormat="1" ht="15.75" hidden="1" outlineLevel="1">
      <c r="A747" s="627"/>
      <c r="B747" s="644" t="s">
        <v>311</v>
      </c>
      <c r="C747" s="627"/>
      <c r="D747" s="686">
        <v>5000</v>
      </c>
      <c r="E747" s="686" t="s">
        <v>168</v>
      </c>
      <c r="F747" s="686">
        <v>46.7</v>
      </c>
      <c r="G747" s="687">
        <f t="shared" si="12"/>
        <v>233500</v>
      </c>
      <c r="H747" s="627"/>
      <c r="I747" s="627"/>
      <c r="J747" s="627"/>
      <c r="K747" s="627"/>
      <c r="N747" s="633"/>
    </row>
    <row r="748" spans="1:14" s="626" customFormat="1" ht="15.75" hidden="1" outlineLevel="1">
      <c r="A748" s="627"/>
      <c r="B748" s="644" t="s">
        <v>312</v>
      </c>
      <c r="C748" s="627"/>
      <c r="D748" s="686">
        <v>50</v>
      </c>
      <c r="E748" s="686" t="s">
        <v>168</v>
      </c>
      <c r="F748" s="686">
        <v>45</v>
      </c>
      <c r="G748" s="687">
        <f t="shared" si="12"/>
        <v>2250</v>
      </c>
      <c r="H748" s="627"/>
      <c r="I748" s="627"/>
      <c r="J748" s="627"/>
      <c r="K748" s="627"/>
      <c r="N748" s="633"/>
    </row>
    <row r="749" spans="1:14" s="626" customFormat="1" ht="15.75" hidden="1" outlineLevel="1">
      <c r="A749" s="627"/>
      <c r="B749" s="644" t="s">
        <v>313</v>
      </c>
      <c r="C749" s="627"/>
      <c r="D749" s="686">
        <v>20</v>
      </c>
      <c r="E749" s="686" t="s">
        <v>168</v>
      </c>
      <c r="F749" s="686">
        <v>325</v>
      </c>
      <c r="G749" s="687">
        <f t="shared" si="12"/>
        <v>6500</v>
      </c>
      <c r="H749" s="627"/>
      <c r="I749" s="627"/>
      <c r="J749" s="627"/>
      <c r="K749" s="627"/>
      <c r="N749" s="633"/>
    </row>
    <row r="750" spans="1:14" s="626" customFormat="1" ht="15.75" hidden="1" outlineLevel="1">
      <c r="A750" s="627"/>
      <c r="B750" s="644" t="s">
        <v>314</v>
      </c>
      <c r="C750" s="627"/>
      <c r="D750" s="686">
        <v>60</v>
      </c>
      <c r="E750" s="686" t="s">
        <v>168</v>
      </c>
      <c r="F750" s="686">
        <v>42.8</v>
      </c>
      <c r="G750" s="687">
        <f t="shared" si="12"/>
        <v>2568</v>
      </c>
      <c r="H750" s="627"/>
      <c r="I750" s="627"/>
      <c r="J750" s="627"/>
      <c r="K750" s="627"/>
      <c r="N750" s="633"/>
    </row>
    <row r="751" spans="1:14" s="626" customFormat="1" ht="15.75" hidden="1" outlineLevel="1">
      <c r="A751" s="627"/>
      <c r="B751" s="644" t="s">
        <v>315</v>
      </c>
      <c r="C751" s="627"/>
      <c r="D751" s="686">
        <v>2</v>
      </c>
      <c r="E751" s="686" t="s">
        <v>168</v>
      </c>
      <c r="F751" s="686">
        <v>119.7</v>
      </c>
      <c r="G751" s="687">
        <f t="shared" si="12"/>
        <v>239.4</v>
      </c>
      <c r="H751" s="627"/>
      <c r="I751" s="627"/>
      <c r="J751" s="627"/>
      <c r="K751" s="627"/>
      <c r="N751" s="633"/>
    </row>
    <row r="752" spans="1:14" s="626" customFormat="1" ht="15.75" hidden="1" outlineLevel="1">
      <c r="A752" s="627"/>
      <c r="B752" s="644" t="s">
        <v>316</v>
      </c>
      <c r="C752" s="627"/>
      <c r="D752" s="686">
        <v>5</v>
      </c>
      <c r="E752" s="686" t="s">
        <v>168</v>
      </c>
      <c r="F752" s="686">
        <v>62.9</v>
      </c>
      <c r="G752" s="687">
        <f t="shared" si="12"/>
        <v>314.5</v>
      </c>
      <c r="H752" s="627"/>
      <c r="I752" s="627"/>
      <c r="J752" s="627"/>
      <c r="K752" s="627"/>
      <c r="N752" s="633"/>
    </row>
    <row r="753" spans="1:14" s="626" customFormat="1" ht="15.75" hidden="1" outlineLevel="1">
      <c r="A753" s="627"/>
      <c r="B753" s="644" t="s">
        <v>317</v>
      </c>
      <c r="C753" s="627"/>
      <c r="D753" s="686">
        <v>1</v>
      </c>
      <c r="E753" s="686" t="s">
        <v>168</v>
      </c>
      <c r="F753" s="686">
        <v>101.8</v>
      </c>
      <c r="G753" s="687">
        <f t="shared" si="12"/>
        <v>101.8</v>
      </c>
      <c r="H753" s="627"/>
      <c r="I753" s="627"/>
      <c r="J753" s="627"/>
      <c r="K753" s="627"/>
      <c r="N753" s="633"/>
    </row>
    <row r="754" spans="1:14" s="626" customFormat="1" ht="15.75" hidden="1" outlineLevel="1">
      <c r="A754" s="627"/>
      <c r="B754" s="644" t="s">
        <v>318</v>
      </c>
      <c r="C754" s="627"/>
      <c r="D754" s="686">
        <v>6</v>
      </c>
      <c r="E754" s="686" t="s">
        <v>168</v>
      </c>
      <c r="F754" s="686">
        <v>187.8</v>
      </c>
      <c r="G754" s="687">
        <f t="shared" si="12"/>
        <v>1126.8000000000002</v>
      </c>
      <c r="H754" s="627"/>
      <c r="I754" s="627"/>
      <c r="J754" s="627"/>
      <c r="K754" s="627"/>
      <c r="N754" s="633"/>
    </row>
    <row r="755" spans="1:14" s="626" customFormat="1" ht="15.75" hidden="1" outlineLevel="1">
      <c r="A755" s="627"/>
      <c r="B755" s="644" t="s">
        <v>319</v>
      </c>
      <c r="C755" s="627"/>
      <c r="D755" s="686">
        <v>50</v>
      </c>
      <c r="E755" s="686" t="s">
        <v>168</v>
      </c>
      <c r="F755" s="686">
        <v>85.1</v>
      </c>
      <c r="G755" s="687">
        <f t="shared" si="12"/>
        <v>4255</v>
      </c>
      <c r="H755" s="627"/>
      <c r="I755" s="627"/>
      <c r="J755" s="627"/>
      <c r="K755" s="627"/>
      <c r="N755" s="633"/>
    </row>
    <row r="756" spans="1:14" s="626" customFormat="1" ht="15.75" hidden="1" outlineLevel="1">
      <c r="A756" s="627"/>
      <c r="B756" s="644" t="s">
        <v>320</v>
      </c>
      <c r="C756" s="627"/>
      <c r="D756" s="686">
        <v>60</v>
      </c>
      <c r="E756" s="686" t="s">
        <v>168</v>
      </c>
      <c r="F756" s="686">
        <v>52.9</v>
      </c>
      <c r="G756" s="687">
        <f t="shared" si="12"/>
        <v>3174</v>
      </c>
      <c r="H756" s="627"/>
      <c r="I756" s="627"/>
      <c r="J756" s="627"/>
      <c r="K756" s="627"/>
      <c r="N756" s="633"/>
    </row>
    <row r="757" spans="1:14" s="626" customFormat="1" ht="15.75" hidden="1" outlineLevel="1">
      <c r="A757" s="627"/>
      <c r="B757" s="644" t="s">
        <v>321</v>
      </c>
      <c r="C757" s="627"/>
      <c r="D757" s="686">
        <v>50</v>
      </c>
      <c r="E757" s="686" t="s">
        <v>168</v>
      </c>
      <c r="F757" s="686">
        <v>279.5</v>
      </c>
      <c r="G757" s="687">
        <f t="shared" si="12"/>
        <v>13975</v>
      </c>
      <c r="H757" s="627"/>
      <c r="I757" s="627"/>
      <c r="J757" s="627"/>
      <c r="K757" s="627"/>
      <c r="N757" s="633"/>
    </row>
    <row r="758" spans="1:14" s="626" customFormat="1" ht="15.75" hidden="1" outlineLevel="1">
      <c r="A758" s="627"/>
      <c r="B758" s="644" t="s">
        <v>321</v>
      </c>
      <c r="C758" s="627"/>
      <c r="D758" s="686">
        <v>50</v>
      </c>
      <c r="E758" s="686" t="s">
        <v>168</v>
      </c>
      <c r="F758" s="686">
        <v>331.5</v>
      </c>
      <c r="G758" s="687">
        <f t="shared" si="12"/>
        <v>16575</v>
      </c>
      <c r="H758" s="627"/>
      <c r="I758" s="627"/>
      <c r="J758" s="627"/>
      <c r="K758" s="627"/>
      <c r="N758" s="633"/>
    </row>
    <row r="759" spans="1:14" s="626" customFormat="1" ht="15.75" hidden="1" outlineLevel="1">
      <c r="A759" s="627"/>
      <c r="B759" s="644" t="s">
        <v>322</v>
      </c>
      <c r="C759" s="627"/>
      <c r="D759" s="686">
        <v>20</v>
      </c>
      <c r="E759" s="686" t="s">
        <v>168</v>
      </c>
      <c r="F759" s="686">
        <v>725.2</v>
      </c>
      <c r="G759" s="687">
        <f t="shared" si="12"/>
        <v>14504</v>
      </c>
      <c r="H759" s="627"/>
      <c r="I759" s="627"/>
      <c r="J759" s="627"/>
      <c r="K759" s="627"/>
      <c r="N759" s="633"/>
    </row>
    <row r="760" spans="1:14" s="626" customFormat="1" ht="15.75" hidden="1" outlineLevel="1">
      <c r="A760" s="627"/>
      <c r="B760" s="644" t="s">
        <v>323</v>
      </c>
      <c r="C760" s="627"/>
      <c r="D760" s="686">
        <v>2</v>
      </c>
      <c r="E760" s="686" t="s">
        <v>168</v>
      </c>
      <c r="F760" s="686">
        <v>1060</v>
      </c>
      <c r="G760" s="687">
        <f t="shared" si="12"/>
        <v>2120</v>
      </c>
      <c r="H760" s="627"/>
      <c r="I760" s="627"/>
      <c r="J760" s="627"/>
      <c r="K760" s="627"/>
      <c r="N760" s="633"/>
    </row>
    <row r="761" spans="1:14" s="626" customFormat="1" ht="15.75" hidden="1" outlineLevel="1">
      <c r="A761" s="627"/>
      <c r="B761" s="644" t="s">
        <v>324</v>
      </c>
      <c r="C761" s="627"/>
      <c r="D761" s="686">
        <v>2</v>
      </c>
      <c r="E761" s="686" t="s">
        <v>168</v>
      </c>
      <c r="F761" s="686">
        <v>136.69999999999999</v>
      </c>
      <c r="G761" s="687">
        <f t="shared" si="12"/>
        <v>273.39999999999998</v>
      </c>
      <c r="H761" s="627"/>
      <c r="I761" s="627"/>
      <c r="J761" s="627"/>
      <c r="K761" s="627"/>
      <c r="N761" s="633"/>
    </row>
    <row r="762" spans="1:14" s="626" customFormat="1" ht="15.75" hidden="1" outlineLevel="1">
      <c r="A762" s="627"/>
      <c r="B762" s="644" t="s">
        <v>324</v>
      </c>
      <c r="C762" s="627"/>
      <c r="D762" s="686">
        <v>1</v>
      </c>
      <c r="E762" s="686" t="s">
        <v>168</v>
      </c>
      <c r="F762" s="686">
        <v>208</v>
      </c>
      <c r="G762" s="687">
        <f t="shared" si="12"/>
        <v>208</v>
      </c>
      <c r="H762" s="627"/>
      <c r="I762" s="627"/>
      <c r="J762" s="627"/>
      <c r="K762" s="627"/>
      <c r="N762" s="633"/>
    </row>
    <row r="763" spans="1:14" s="626" customFormat="1" ht="15.75" hidden="1" outlineLevel="1">
      <c r="A763" s="627"/>
      <c r="B763" s="644" t="s">
        <v>325</v>
      </c>
      <c r="C763" s="627"/>
      <c r="D763" s="686">
        <v>2</v>
      </c>
      <c r="E763" s="686" t="s">
        <v>168</v>
      </c>
      <c r="F763" s="686">
        <v>99.2</v>
      </c>
      <c r="G763" s="687">
        <f t="shared" si="12"/>
        <v>198.4</v>
      </c>
      <c r="H763" s="627"/>
      <c r="I763" s="627"/>
      <c r="J763" s="627"/>
      <c r="K763" s="627"/>
      <c r="N763" s="633"/>
    </row>
    <row r="764" spans="1:14" s="626" customFormat="1" ht="15.75" hidden="1" outlineLevel="1">
      <c r="A764" s="627"/>
      <c r="B764" s="644" t="s">
        <v>326</v>
      </c>
      <c r="C764" s="627"/>
      <c r="D764" s="686">
        <v>40</v>
      </c>
      <c r="E764" s="686" t="s">
        <v>168</v>
      </c>
      <c r="F764" s="686">
        <v>125.5</v>
      </c>
      <c r="G764" s="687">
        <f t="shared" si="12"/>
        <v>5020</v>
      </c>
      <c r="H764" s="627"/>
      <c r="I764" s="627"/>
      <c r="J764" s="627"/>
      <c r="K764" s="627"/>
      <c r="N764" s="633"/>
    </row>
    <row r="765" spans="1:14" s="626" customFormat="1" ht="15.75" hidden="1" outlineLevel="1">
      <c r="A765" s="627"/>
      <c r="B765" s="644" t="s">
        <v>327</v>
      </c>
      <c r="C765" s="627"/>
      <c r="D765" s="686">
        <v>15</v>
      </c>
      <c r="E765" s="686" t="s">
        <v>168</v>
      </c>
      <c r="F765" s="686">
        <v>38.5</v>
      </c>
      <c r="G765" s="687">
        <f t="shared" si="12"/>
        <v>577.5</v>
      </c>
      <c r="H765" s="627"/>
      <c r="I765" s="627"/>
      <c r="J765" s="627"/>
      <c r="K765" s="627"/>
      <c r="N765" s="633"/>
    </row>
    <row r="766" spans="1:14" s="626" customFormat="1" ht="15.75" hidden="1" outlineLevel="1">
      <c r="A766" s="627"/>
      <c r="B766" s="644" t="s">
        <v>328</v>
      </c>
      <c r="C766" s="627"/>
      <c r="D766" s="686">
        <v>200</v>
      </c>
      <c r="E766" s="686" t="s">
        <v>168</v>
      </c>
      <c r="F766" s="686">
        <v>85</v>
      </c>
      <c r="G766" s="687">
        <f t="shared" si="12"/>
        <v>17000</v>
      </c>
      <c r="H766" s="627"/>
      <c r="I766" s="627"/>
      <c r="J766" s="627"/>
      <c r="K766" s="627"/>
      <c r="N766" s="633"/>
    </row>
    <row r="767" spans="1:14" s="626" customFormat="1" ht="15.75" hidden="1" outlineLevel="1">
      <c r="A767" s="627"/>
      <c r="B767" s="644" t="s">
        <v>329</v>
      </c>
      <c r="C767" s="627"/>
      <c r="D767" s="686">
        <v>5</v>
      </c>
      <c r="E767" s="686" t="s">
        <v>168</v>
      </c>
      <c r="F767" s="686">
        <v>101.2</v>
      </c>
      <c r="G767" s="687">
        <f t="shared" si="12"/>
        <v>506</v>
      </c>
      <c r="H767" s="627"/>
      <c r="I767" s="627"/>
      <c r="J767" s="627"/>
      <c r="K767" s="627"/>
      <c r="N767" s="633"/>
    </row>
    <row r="768" spans="1:14" s="626" customFormat="1" ht="15.75" hidden="1" outlineLevel="1">
      <c r="A768" s="627"/>
      <c r="B768" s="644" t="s">
        <v>330</v>
      </c>
      <c r="C768" s="627"/>
      <c r="D768" s="686">
        <v>200</v>
      </c>
      <c r="E768" s="686" t="s">
        <v>168</v>
      </c>
      <c r="F768" s="686">
        <v>90</v>
      </c>
      <c r="G768" s="687">
        <f t="shared" si="12"/>
        <v>18000</v>
      </c>
      <c r="H768" s="627"/>
      <c r="I768" s="627"/>
      <c r="J768" s="627"/>
      <c r="K768" s="627"/>
      <c r="N768" s="633"/>
    </row>
    <row r="769" spans="1:14" s="626" customFormat="1" ht="15.75" hidden="1" outlineLevel="1">
      <c r="A769" s="627"/>
      <c r="B769" s="644" t="s">
        <v>331</v>
      </c>
      <c r="C769" s="627"/>
      <c r="D769" s="686">
        <v>3</v>
      </c>
      <c r="E769" s="686" t="s">
        <v>168</v>
      </c>
      <c r="F769" s="686">
        <v>149.9</v>
      </c>
      <c r="G769" s="687">
        <f t="shared" si="12"/>
        <v>449.70000000000005</v>
      </c>
      <c r="H769" s="627"/>
      <c r="I769" s="627"/>
      <c r="J769" s="627"/>
      <c r="K769" s="627"/>
      <c r="N769" s="633"/>
    </row>
    <row r="770" spans="1:14" s="626" customFormat="1" ht="15.75" hidden="1" outlineLevel="1">
      <c r="A770" s="627"/>
      <c r="B770" s="644" t="s">
        <v>332</v>
      </c>
      <c r="C770" s="627"/>
      <c r="D770" s="686">
        <v>80</v>
      </c>
      <c r="E770" s="686" t="s">
        <v>168</v>
      </c>
      <c r="F770" s="686">
        <v>1800</v>
      </c>
      <c r="G770" s="687">
        <f t="shared" si="12"/>
        <v>144000</v>
      </c>
      <c r="H770" s="627"/>
      <c r="I770" s="627"/>
      <c r="J770" s="627"/>
      <c r="K770" s="627"/>
      <c r="N770" s="633"/>
    </row>
    <row r="771" spans="1:14" s="626" customFormat="1" ht="15.75" hidden="1" outlineLevel="1">
      <c r="A771" s="627"/>
      <c r="B771" s="644" t="s">
        <v>333</v>
      </c>
      <c r="C771" s="627"/>
      <c r="D771" s="686">
        <v>180</v>
      </c>
      <c r="E771" s="686" t="s">
        <v>168</v>
      </c>
      <c r="F771" s="686">
        <v>120.4</v>
      </c>
      <c r="G771" s="687">
        <f t="shared" si="12"/>
        <v>21672</v>
      </c>
      <c r="H771" s="627"/>
      <c r="I771" s="627"/>
      <c r="J771" s="627"/>
      <c r="K771" s="627"/>
      <c r="N771" s="633"/>
    </row>
    <row r="772" spans="1:14" s="626" customFormat="1" ht="15.75" hidden="1" outlineLevel="1">
      <c r="A772" s="627"/>
      <c r="B772" s="644" t="s">
        <v>334</v>
      </c>
      <c r="C772" s="627"/>
      <c r="D772" s="686">
        <v>200</v>
      </c>
      <c r="E772" s="686" t="s">
        <v>168</v>
      </c>
      <c r="F772" s="686">
        <v>140</v>
      </c>
      <c r="G772" s="687">
        <f t="shared" si="12"/>
        <v>28000</v>
      </c>
      <c r="H772" s="627"/>
      <c r="I772" s="627"/>
      <c r="J772" s="627"/>
      <c r="K772" s="627"/>
      <c r="N772" s="633"/>
    </row>
    <row r="773" spans="1:14" s="626" customFormat="1" ht="15.75" hidden="1" outlineLevel="1">
      <c r="A773" s="627"/>
      <c r="B773" s="644" t="s">
        <v>334</v>
      </c>
      <c r="C773" s="627"/>
      <c r="D773" s="686">
        <v>200</v>
      </c>
      <c r="E773" s="686" t="s">
        <v>168</v>
      </c>
      <c r="F773" s="686">
        <v>130</v>
      </c>
      <c r="G773" s="687">
        <f t="shared" si="12"/>
        <v>26000</v>
      </c>
      <c r="H773" s="627"/>
      <c r="I773" s="627"/>
      <c r="J773" s="627"/>
      <c r="K773" s="627"/>
      <c r="N773" s="633"/>
    </row>
    <row r="774" spans="1:14" s="626" customFormat="1" ht="15.75" hidden="1" outlineLevel="1">
      <c r="A774" s="627"/>
      <c r="B774" s="644" t="s">
        <v>335</v>
      </c>
      <c r="C774" s="627"/>
      <c r="D774" s="686">
        <v>300</v>
      </c>
      <c r="E774" s="686" t="s">
        <v>168</v>
      </c>
      <c r="F774" s="686">
        <v>140</v>
      </c>
      <c r="G774" s="687">
        <f t="shared" si="12"/>
        <v>42000</v>
      </c>
      <c r="H774" s="627"/>
      <c r="I774" s="627"/>
      <c r="J774" s="627"/>
      <c r="K774" s="627"/>
      <c r="N774" s="633"/>
    </row>
    <row r="775" spans="1:14" s="626" customFormat="1" ht="15.75" hidden="1" outlineLevel="1">
      <c r="A775" s="627"/>
      <c r="B775" s="644" t="s">
        <v>336</v>
      </c>
      <c r="C775" s="627"/>
      <c r="D775" s="686">
        <v>100</v>
      </c>
      <c r="E775" s="686" t="s">
        <v>168</v>
      </c>
      <c r="F775" s="686">
        <v>140</v>
      </c>
      <c r="G775" s="687">
        <f t="shared" si="12"/>
        <v>14000</v>
      </c>
      <c r="H775" s="627"/>
      <c r="I775" s="627"/>
      <c r="J775" s="627"/>
      <c r="K775" s="627"/>
      <c r="N775" s="633"/>
    </row>
    <row r="776" spans="1:14" s="626" customFormat="1" ht="15.75" hidden="1" outlineLevel="1">
      <c r="A776" s="627"/>
      <c r="B776" s="644" t="s">
        <v>337</v>
      </c>
      <c r="C776" s="627"/>
      <c r="D776" s="686">
        <v>300</v>
      </c>
      <c r="E776" s="686" t="s">
        <v>168</v>
      </c>
      <c r="F776" s="686">
        <v>140</v>
      </c>
      <c r="G776" s="687">
        <f t="shared" si="12"/>
        <v>42000</v>
      </c>
      <c r="H776" s="627"/>
      <c r="I776" s="627"/>
      <c r="J776" s="627"/>
      <c r="K776" s="627"/>
      <c r="N776" s="633"/>
    </row>
    <row r="777" spans="1:14" s="626" customFormat="1" ht="15.75" hidden="1" outlineLevel="1">
      <c r="A777" s="627"/>
      <c r="B777" s="644" t="s">
        <v>338</v>
      </c>
      <c r="C777" s="627"/>
      <c r="D777" s="686">
        <v>700</v>
      </c>
      <c r="E777" s="686" t="s">
        <v>168</v>
      </c>
      <c r="F777" s="686">
        <v>140</v>
      </c>
      <c r="G777" s="687">
        <f t="shared" si="12"/>
        <v>98000</v>
      </c>
      <c r="H777" s="627"/>
      <c r="I777" s="627"/>
      <c r="J777" s="627"/>
      <c r="K777" s="627"/>
      <c r="N777" s="633"/>
    </row>
    <row r="778" spans="1:14" s="626" customFormat="1" ht="15.75" hidden="1" outlineLevel="1">
      <c r="A778" s="627"/>
      <c r="B778" s="644" t="s">
        <v>339</v>
      </c>
      <c r="C778" s="627"/>
      <c r="D778" s="686">
        <v>500</v>
      </c>
      <c r="E778" s="686" t="s">
        <v>168</v>
      </c>
      <c r="F778" s="686">
        <v>140</v>
      </c>
      <c r="G778" s="687">
        <f t="shared" si="12"/>
        <v>70000</v>
      </c>
      <c r="H778" s="627"/>
      <c r="I778" s="627"/>
      <c r="J778" s="627"/>
      <c r="K778" s="627"/>
      <c r="N778" s="633"/>
    </row>
    <row r="779" spans="1:14" s="626" customFormat="1" ht="15.75" hidden="1" outlineLevel="1">
      <c r="A779" s="627"/>
      <c r="B779" s="644" t="s">
        <v>340</v>
      </c>
      <c r="C779" s="627"/>
      <c r="D779" s="686">
        <v>3</v>
      </c>
      <c r="E779" s="686" t="s">
        <v>168</v>
      </c>
      <c r="F779" s="686">
        <v>50</v>
      </c>
      <c r="G779" s="687">
        <f t="shared" si="12"/>
        <v>150</v>
      </c>
      <c r="H779" s="627"/>
      <c r="I779" s="627"/>
      <c r="J779" s="627"/>
      <c r="K779" s="627"/>
      <c r="N779" s="633"/>
    </row>
    <row r="780" spans="1:14" s="626" customFormat="1" ht="15.75" hidden="1" outlineLevel="1">
      <c r="A780" s="627"/>
      <c r="B780" s="644" t="s">
        <v>340</v>
      </c>
      <c r="C780" s="627"/>
      <c r="D780" s="686">
        <v>1</v>
      </c>
      <c r="E780" s="686" t="s">
        <v>168</v>
      </c>
      <c r="F780" s="686">
        <v>760.7</v>
      </c>
      <c r="G780" s="687">
        <f t="shared" si="12"/>
        <v>760.7</v>
      </c>
      <c r="H780" s="627"/>
      <c r="I780" s="627"/>
      <c r="J780" s="627"/>
      <c r="K780" s="627"/>
      <c r="N780" s="633"/>
    </row>
    <row r="781" spans="1:14" s="626" customFormat="1" ht="15.75" hidden="1" outlineLevel="1">
      <c r="A781" s="627"/>
      <c r="B781" s="644" t="s">
        <v>341</v>
      </c>
      <c r="C781" s="627"/>
      <c r="D781" s="686">
        <v>2</v>
      </c>
      <c r="E781" s="686" t="s">
        <v>168</v>
      </c>
      <c r="F781" s="686">
        <v>108.7</v>
      </c>
      <c r="G781" s="687">
        <f t="shared" si="12"/>
        <v>217.4</v>
      </c>
      <c r="H781" s="627"/>
      <c r="I781" s="627"/>
      <c r="J781" s="627"/>
      <c r="K781" s="627"/>
      <c r="N781" s="633"/>
    </row>
    <row r="782" spans="1:14" s="626" customFormat="1" ht="15.75" hidden="1" outlineLevel="1">
      <c r="A782" s="627"/>
      <c r="B782" s="644" t="s">
        <v>342</v>
      </c>
      <c r="C782" s="627"/>
      <c r="D782" s="686">
        <v>400</v>
      </c>
      <c r="E782" s="686" t="s">
        <v>168</v>
      </c>
      <c r="F782" s="686">
        <v>81.05</v>
      </c>
      <c r="G782" s="687">
        <f t="shared" si="12"/>
        <v>32420</v>
      </c>
      <c r="H782" s="627"/>
      <c r="I782" s="627"/>
      <c r="J782" s="627"/>
      <c r="K782" s="627"/>
      <c r="N782" s="633"/>
    </row>
    <row r="783" spans="1:14" s="626" customFormat="1" ht="15.75" hidden="1" outlineLevel="1">
      <c r="A783" s="627"/>
      <c r="B783" s="644" t="s">
        <v>343</v>
      </c>
      <c r="C783" s="627"/>
      <c r="D783" s="686">
        <v>10</v>
      </c>
      <c r="E783" s="686" t="s">
        <v>168</v>
      </c>
      <c r="F783" s="686">
        <v>196.6</v>
      </c>
      <c r="G783" s="687">
        <f t="shared" si="12"/>
        <v>1966</v>
      </c>
      <c r="H783" s="627"/>
      <c r="I783" s="627"/>
      <c r="J783" s="627"/>
      <c r="K783" s="627"/>
      <c r="N783" s="633"/>
    </row>
    <row r="784" spans="1:14" s="626" customFormat="1" ht="15.75" hidden="1" outlineLevel="1">
      <c r="A784" s="627"/>
      <c r="B784" s="644" t="s">
        <v>343</v>
      </c>
      <c r="C784" s="627"/>
      <c r="D784" s="686">
        <v>10</v>
      </c>
      <c r="E784" s="686" t="s">
        <v>168</v>
      </c>
      <c r="F784" s="686">
        <v>184.7</v>
      </c>
      <c r="G784" s="687">
        <f t="shared" si="12"/>
        <v>1847</v>
      </c>
      <c r="H784" s="627"/>
      <c r="I784" s="627"/>
      <c r="J784" s="627"/>
      <c r="K784" s="627"/>
      <c r="N784" s="633"/>
    </row>
    <row r="785" spans="1:14" s="626" customFormat="1" ht="15.75" hidden="1" outlineLevel="1">
      <c r="A785" s="627"/>
      <c r="B785" s="644" t="s">
        <v>344</v>
      </c>
      <c r="C785" s="627"/>
      <c r="D785" s="686">
        <v>10</v>
      </c>
      <c r="E785" s="686" t="s">
        <v>168</v>
      </c>
      <c r="F785" s="686">
        <v>502.6</v>
      </c>
      <c r="G785" s="687">
        <f t="shared" si="12"/>
        <v>5026</v>
      </c>
      <c r="H785" s="627"/>
      <c r="I785" s="627"/>
      <c r="J785" s="627"/>
      <c r="K785" s="627"/>
      <c r="N785" s="633"/>
    </row>
    <row r="786" spans="1:14" s="626" customFormat="1" ht="15.75" hidden="1" outlineLevel="1">
      <c r="A786" s="627"/>
      <c r="B786" s="644" t="s">
        <v>345</v>
      </c>
      <c r="C786" s="627"/>
      <c r="D786" s="686">
        <v>20</v>
      </c>
      <c r="E786" s="686" t="s">
        <v>168</v>
      </c>
      <c r="F786" s="686">
        <v>232.5</v>
      </c>
      <c r="G786" s="687">
        <f t="shared" si="12"/>
        <v>4650</v>
      </c>
      <c r="H786" s="627"/>
      <c r="I786" s="627"/>
      <c r="J786" s="627"/>
      <c r="K786" s="627"/>
      <c r="N786" s="633"/>
    </row>
    <row r="787" spans="1:14" s="626" customFormat="1" ht="15.75" hidden="1" outlineLevel="1">
      <c r="A787" s="627"/>
      <c r="B787" s="644" t="s">
        <v>346</v>
      </c>
      <c r="C787" s="627"/>
      <c r="D787" s="686">
        <v>10</v>
      </c>
      <c r="E787" s="686" t="s">
        <v>168</v>
      </c>
      <c r="F787" s="686">
        <v>43</v>
      </c>
      <c r="G787" s="687">
        <f t="shared" si="12"/>
        <v>430</v>
      </c>
      <c r="H787" s="627"/>
      <c r="I787" s="627"/>
      <c r="J787" s="627"/>
      <c r="K787" s="627"/>
      <c r="N787" s="633"/>
    </row>
    <row r="788" spans="1:14" s="626" customFormat="1" ht="15.75" hidden="1" outlineLevel="1">
      <c r="A788" s="627"/>
      <c r="B788" s="644" t="s">
        <v>347</v>
      </c>
      <c r="C788" s="627"/>
      <c r="D788" s="686">
        <v>20</v>
      </c>
      <c r="E788" s="686" t="s">
        <v>168</v>
      </c>
      <c r="F788" s="686">
        <v>195.6</v>
      </c>
      <c r="G788" s="687">
        <f t="shared" si="12"/>
        <v>3912</v>
      </c>
      <c r="H788" s="627"/>
      <c r="I788" s="627"/>
      <c r="J788" s="627"/>
      <c r="K788" s="627"/>
      <c r="N788" s="633"/>
    </row>
    <row r="789" spans="1:14" s="626" customFormat="1" ht="15.75" hidden="1" outlineLevel="1">
      <c r="A789" s="627"/>
      <c r="B789" s="644" t="s">
        <v>347</v>
      </c>
      <c r="C789" s="627"/>
      <c r="D789" s="686">
        <v>20</v>
      </c>
      <c r="E789" s="686" t="s">
        <v>168</v>
      </c>
      <c r="F789" s="686">
        <v>173.5</v>
      </c>
      <c r="G789" s="687">
        <f t="shared" si="12"/>
        <v>3470</v>
      </c>
      <c r="H789" s="627"/>
      <c r="I789" s="627"/>
      <c r="J789" s="627"/>
      <c r="K789" s="627"/>
      <c r="N789" s="633"/>
    </row>
    <row r="790" spans="1:14" s="626" customFormat="1" ht="15.75" hidden="1" outlineLevel="1">
      <c r="A790" s="627"/>
      <c r="B790" s="644" t="s">
        <v>348</v>
      </c>
      <c r="C790" s="627"/>
      <c r="D790" s="686">
        <v>150</v>
      </c>
      <c r="E790" s="686" t="s">
        <v>168</v>
      </c>
      <c r="F790" s="686">
        <v>51.9</v>
      </c>
      <c r="G790" s="687">
        <f t="shared" si="12"/>
        <v>7785</v>
      </c>
      <c r="H790" s="627"/>
      <c r="I790" s="627"/>
      <c r="J790" s="627"/>
      <c r="K790" s="627"/>
      <c r="N790" s="633"/>
    </row>
    <row r="791" spans="1:14" s="626" customFormat="1" ht="15.75" hidden="1" outlineLevel="1">
      <c r="A791" s="627"/>
      <c r="B791" s="644" t="s">
        <v>349</v>
      </c>
      <c r="C791" s="627"/>
      <c r="D791" s="686">
        <v>50</v>
      </c>
      <c r="E791" s="686" t="s">
        <v>168</v>
      </c>
      <c r="F791" s="686">
        <v>750</v>
      </c>
      <c r="G791" s="687">
        <f t="shared" si="12"/>
        <v>37500</v>
      </c>
      <c r="H791" s="627"/>
      <c r="I791" s="627"/>
      <c r="J791" s="627"/>
      <c r="K791" s="627"/>
      <c r="N791" s="633"/>
    </row>
    <row r="792" spans="1:14" s="626" customFormat="1" ht="15.75" hidden="1" outlineLevel="1">
      <c r="A792" s="627"/>
      <c r="B792" s="644" t="s">
        <v>350</v>
      </c>
      <c r="C792" s="627"/>
      <c r="D792" s="686">
        <v>3</v>
      </c>
      <c r="E792" s="686" t="s">
        <v>168</v>
      </c>
      <c r="F792" s="686">
        <v>85.5</v>
      </c>
      <c r="G792" s="687">
        <f t="shared" si="12"/>
        <v>256.5</v>
      </c>
      <c r="H792" s="627"/>
      <c r="I792" s="627"/>
      <c r="J792" s="627"/>
      <c r="K792" s="627"/>
      <c r="N792" s="633"/>
    </row>
    <row r="793" spans="1:14" s="626" customFormat="1" ht="15.75" hidden="1" outlineLevel="1">
      <c r="A793" s="627"/>
      <c r="B793" s="644" t="s">
        <v>351</v>
      </c>
      <c r="C793" s="627"/>
      <c r="D793" s="686">
        <v>5</v>
      </c>
      <c r="E793" s="686" t="s">
        <v>168</v>
      </c>
      <c r="F793" s="686">
        <v>46.9</v>
      </c>
      <c r="G793" s="687">
        <f t="shared" si="12"/>
        <v>234.5</v>
      </c>
      <c r="H793" s="627"/>
      <c r="I793" s="627"/>
      <c r="J793" s="627"/>
      <c r="K793" s="627"/>
      <c r="N793" s="633"/>
    </row>
    <row r="794" spans="1:14" s="626" customFormat="1" ht="15.75" hidden="1" outlineLevel="1">
      <c r="A794" s="627"/>
      <c r="B794" s="644" t="s">
        <v>352</v>
      </c>
      <c r="C794" s="627"/>
      <c r="D794" s="686">
        <v>20</v>
      </c>
      <c r="E794" s="686" t="s">
        <v>168</v>
      </c>
      <c r="F794" s="686">
        <v>820</v>
      </c>
      <c r="G794" s="687">
        <f t="shared" si="12"/>
        <v>16400</v>
      </c>
      <c r="H794" s="627"/>
      <c r="I794" s="627"/>
      <c r="J794" s="627"/>
      <c r="K794" s="627"/>
      <c r="N794" s="633"/>
    </row>
    <row r="795" spans="1:14" s="626" customFormat="1" ht="15.75" hidden="1" outlineLevel="1">
      <c r="A795" s="627"/>
      <c r="B795" s="644" t="s">
        <v>352</v>
      </c>
      <c r="C795" s="627"/>
      <c r="D795" s="686">
        <v>40</v>
      </c>
      <c r="E795" s="686" t="s">
        <v>168</v>
      </c>
      <c r="F795" s="686">
        <v>470</v>
      </c>
      <c r="G795" s="687">
        <f t="shared" si="12"/>
        <v>18800</v>
      </c>
      <c r="H795" s="627"/>
      <c r="I795" s="627"/>
      <c r="J795" s="627"/>
      <c r="K795" s="627"/>
      <c r="N795" s="633"/>
    </row>
    <row r="796" spans="1:14" s="626" customFormat="1" ht="15.75" hidden="1" outlineLevel="1">
      <c r="A796" s="627"/>
      <c r="B796" s="644" t="s">
        <v>353</v>
      </c>
      <c r="C796" s="627"/>
      <c r="D796" s="686">
        <v>50</v>
      </c>
      <c r="E796" s="686" t="s">
        <v>168</v>
      </c>
      <c r="F796" s="686">
        <v>2574</v>
      </c>
      <c r="G796" s="687">
        <f t="shared" si="12"/>
        <v>128700</v>
      </c>
      <c r="H796" s="627"/>
      <c r="I796" s="627"/>
      <c r="J796" s="627"/>
      <c r="K796" s="627"/>
      <c r="N796" s="633"/>
    </row>
    <row r="797" spans="1:14" s="626" customFormat="1" ht="15.75" hidden="1" outlineLevel="1">
      <c r="A797" s="627"/>
      <c r="B797" s="644" t="s">
        <v>354</v>
      </c>
      <c r="C797" s="627"/>
      <c r="D797" s="686">
        <v>3</v>
      </c>
      <c r="E797" s="686" t="s">
        <v>168</v>
      </c>
      <c r="F797" s="686">
        <v>280</v>
      </c>
      <c r="G797" s="687">
        <f t="shared" si="12"/>
        <v>840</v>
      </c>
      <c r="H797" s="627"/>
      <c r="I797" s="627"/>
      <c r="J797" s="627"/>
      <c r="K797" s="627"/>
      <c r="N797" s="633"/>
    </row>
    <row r="798" spans="1:14" s="626" customFormat="1" ht="15.75" hidden="1" outlineLevel="1">
      <c r="A798" s="627"/>
      <c r="B798" s="644" t="s">
        <v>354</v>
      </c>
      <c r="C798" s="627"/>
      <c r="D798" s="686">
        <v>3</v>
      </c>
      <c r="E798" s="686" t="s">
        <v>168</v>
      </c>
      <c r="F798" s="686">
        <v>320</v>
      </c>
      <c r="G798" s="687">
        <f t="shared" si="12"/>
        <v>960</v>
      </c>
      <c r="H798" s="627"/>
      <c r="I798" s="627"/>
      <c r="J798" s="627"/>
      <c r="K798" s="627"/>
      <c r="N798" s="633"/>
    </row>
    <row r="799" spans="1:14" s="626" customFormat="1" ht="15.75" hidden="1" outlineLevel="1">
      <c r="A799" s="627"/>
      <c r="B799" s="644" t="s">
        <v>354</v>
      </c>
      <c r="C799" s="627"/>
      <c r="D799" s="686">
        <v>3</v>
      </c>
      <c r="E799" s="686" t="s">
        <v>168</v>
      </c>
      <c r="F799" s="686">
        <v>450</v>
      </c>
      <c r="G799" s="687">
        <f t="shared" si="12"/>
        <v>1350</v>
      </c>
      <c r="H799" s="627"/>
      <c r="I799" s="627"/>
      <c r="J799" s="627"/>
      <c r="K799" s="627"/>
      <c r="N799" s="633"/>
    </row>
    <row r="800" spans="1:14" s="626" customFormat="1" ht="15.75" hidden="1" outlineLevel="1">
      <c r="A800" s="627"/>
      <c r="B800" s="644" t="s">
        <v>355</v>
      </c>
      <c r="C800" s="627"/>
      <c r="D800" s="686">
        <v>3</v>
      </c>
      <c r="E800" s="686" t="s">
        <v>168</v>
      </c>
      <c r="F800" s="686">
        <v>140</v>
      </c>
      <c r="G800" s="687">
        <f t="shared" si="12"/>
        <v>420</v>
      </c>
      <c r="H800" s="627"/>
      <c r="I800" s="627"/>
      <c r="J800" s="627"/>
      <c r="K800" s="627"/>
      <c r="N800" s="633"/>
    </row>
    <row r="801" spans="1:14" s="626" customFormat="1" ht="15.75" hidden="1" outlineLevel="1">
      <c r="A801" s="627"/>
      <c r="B801" s="644" t="s">
        <v>355</v>
      </c>
      <c r="C801" s="627"/>
      <c r="D801" s="686">
        <v>3</v>
      </c>
      <c r="E801" s="686" t="s">
        <v>168</v>
      </c>
      <c r="F801" s="686">
        <v>190</v>
      </c>
      <c r="G801" s="687">
        <f t="shared" si="12"/>
        <v>570</v>
      </c>
      <c r="H801" s="627"/>
      <c r="I801" s="627"/>
      <c r="J801" s="627"/>
      <c r="K801" s="627"/>
      <c r="N801" s="633"/>
    </row>
    <row r="802" spans="1:14" s="626" customFormat="1" ht="15.75" hidden="1" outlineLevel="1">
      <c r="A802" s="627"/>
      <c r="B802" s="644" t="s">
        <v>355</v>
      </c>
      <c r="C802" s="627"/>
      <c r="D802" s="686">
        <v>3</v>
      </c>
      <c r="E802" s="686" t="s">
        <v>168</v>
      </c>
      <c r="F802" s="686">
        <v>320</v>
      </c>
      <c r="G802" s="687">
        <f t="shared" si="12"/>
        <v>960</v>
      </c>
      <c r="H802" s="627"/>
      <c r="I802" s="627"/>
      <c r="J802" s="627"/>
      <c r="K802" s="627"/>
      <c r="N802" s="633"/>
    </row>
    <row r="803" spans="1:14" s="626" customFormat="1" ht="15.75" hidden="1" outlineLevel="1">
      <c r="A803" s="627"/>
      <c r="B803" s="644" t="s">
        <v>356</v>
      </c>
      <c r="C803" s="627"/>
      <c r="D803" s="686">
        <v>80</v>
      </c>
      <c r="E803" s="686" t="s">
        <v>168</v>
      </c>
      <c r="F803" s="686">
        <v>1203.2</v>
      </c>
      <c r="G803" s="687">
        <f t="shared" si="12"/>
        <v>96256</v>
      </c>
      <c r="H803" s="627"/>
      <c r="I803" s="627"/>
      <c r="J803" s="627"/>
      <c r="K803" s="627"/>
      <c r="N803" s="633"/>
    </row>
    <row r="804" spans="1:14" s="626" customFormat="1" ht="15.75" hidden="1" outlineLevel="1">
      <c r="A804" s="627"/>
      <c r="B804" s="644" t="s">
        <v>357</v>
      </c>
      <c r="C804" s="627"/>
      <c r="D804" s="686">
        <v>10</v>
      </c>
      <c r="E804" s="686" t="s">
        <v>168</v>
      </c>
      <c r="F804" s="686">
        <v>342.05</v>
      </c>
      <c r="G804" s="687">
        <f t="shared" si="12"/>
        <v>3420.5</v>
      </c>
      <c r="H804" s="627"/>
      <c r="I804" s="627"/>
      <c r="J804" s="627"/>
      <c r="K804" s="627"/>
      <c r="N804" s="633"/>
    </row>
    <row r="805" spans="1:14" s="626" customFormat="1" ht="15.75" hidden="1" outlineLevel="1">
      <c r="A805" s="627"/>
      <c r="B805" s="644" t="s">
        <v>358</v>
      </c>
      <c r="C805" s="627"/>
      <c r="D805" s="686">
        <v>100</v>
      </c>
      <c r="E805" s="686" t="s">
        <v>168</v>
      </c>
      <c r="F805" s="686">
        <v>29.9</v>
      </c>
      <c r="G805" s="687">
        <f t="shared" si="12"/>
        <v>2990</v>
      </c>
      <c r="H805" s="627"/>
      <c r="I805" s="627"/>
      <c r="J805" s="627"/>
      <c r="K805" s="627"/>
      <c r="N805" s="633"/>
    </row>
    <row r="806" spans="1:14" s="626" customFormat="1" ht="15.75" hidden="1" outlineLevel="1">
      <c r="A806" s="627"/>
      <c r="B806" s="644" t="s">
        <v>359</v>
      </c>
      <c r="C806" s="627"/>
      <c r="D806" s="686">
        <v>10</v>
      </c>
      <c r="E806" s="686" t="s">
        <v>168</v>
      </c>
      <c r="F806" s="686">
        <v>620</v>
      </c>
      <c r="G806" s="687">
        <f t="shared" ref="G806:G846" si="13">F806*D806</f>
        <v>6200</v>
      </c>
      <c r="H806" s="627"/>
      <c r="I806" s="627"/>
      <c r="J806" s="627"/>
      <c r="K806" s="627"/>
      <c r="N806" s="633"/>
    </row>
    <row r="807" spans="1:14" s="626" customFormat="1" ht="15.75" hidden="1" outlineLevel="1">
      <c r="A807" s="627"/>
      <c r="B807" s="644" t="s">
        <v>360</v>
      </c>
      <c r="C807" s="627"/>
      <c r="D807" s="686">
        <v>20</v>
      </c>
      <c r="E807" s="686" t="s">
        <v>168</v>
      </c>
      <c r="F807" s="686">
        <v>707.5</v>
      </c>
      <c r="G807" s="687">
        <f t="shared" si="13"/>
        <v>14150</v>
      </c>
      <c r="H807" s="627"/>
      <c r="I807" s="627"/>
      <c r="J807" s="627"/>
      <c r="K807" s="627"/>
      <c r="N807" s="633"/>
    </row>
    <row r="808" spans="1:14" s="626" customFormat="1" ht="15.75" hidden="1" outlineLevel="1">
      <c r="A808" s="627"/>
      <c r="B808" s="644" t="s">
        <v>361</v>
      </c>
      <c r="C808" s="627"/>
      <c r="D808" s="686">
        <v>200</v>
      </c>
      <c r="E808" s="686" t="s">
        <v>168</v>
      </c>
      <c r="F808" s="686">
        <v>2223</v>
      </c>
      <c r="G808" s="687">
        <f t="shared" si="13"/>
        <v>444600</v>
      </c>
      <c r="H808" s="627"/>
      <c r="I808" s="627"/>
      <c r="J808" s="627"/>
      <c r="K808" s="627"/>
      <c r="N808" s="633"/>
    </row>
    <row r="809" spans="1:14" s="626" customFormat="1" ht="15.75" hidden="1" outlineLevel="1">
      <c r="A809" s="627"/>
      <c r="B809" s="644" t="s">
        <v>362</v>
      </c>
      <c r="C809" s="627"/>
      <c r="D809" s="686">
        <v>20</v>
      </c>
      <c r="E809" s="686" t="s">
        <v>168</v>
      </c>
      <c r="F809" s="686">
        <v>120</v>
      </c>
      <c r="G809" s="687">
        <f t="shared" si="13"/>
        <v>2400</v>
      </c>
      <c r="H809" s="627"/>
      <c r="I809" s="627"/>
      <c r="J809" s="627"/>
      <c r="K809" s="627"/>
      <c r="N809" s="633"/>
    </row>
    <row r="810" spans="1:14" s="626" customFormat="1" ht="15.75" hidden="1" outlineLevel="1">
      <c r="A810" s="627"/>
      <c r="B810" s="644" t="s">
        <v>362</v>
      </c>
      <c r="C810" s="627"/>
      <c r="D810" s="686">
        <v>20</v>
      </c>
      <c r="E810" s="686" t="s">
        <v>168</v>
      </c>
      <c r="F810" s="686">
        <v>260</v>
      </c>
      <c r="G810" s="687">
        <f t="shared" si="13"/>
        <v>5200</v>
      </c>
      <c r="H810" s="627"/>
      <c r="I810" s="627"/>
      <c r="J810" s="627"/>
      <c r="K810" s="627"/>
      <c r="N810" s="633"/>
    </row>
    <row r="811" spans="1:14" s="626" customFormat="1" ht="15.75" hidden="1" outlineLevel="1">
      <c r="A811" s="627"/>
      <c r="B811" s="644" t="s">
        <v>363</v>
      </c>
      <c r="C811" s="627"/>
      <c r="D811" s="686">
        <v>10</v>
      </c>
      <c r="E811" s="686" t="s">
        <v>168</v>
      </c>
      <c r="F811" s="686">
        <v>97.1</v>
      </c>
      <c r="G811" s="687">
        <f t="shared" si="13"/>
        <v>971</v>
      </c>
      <c r="H811" s="627"/>
      <c r="I811" s="627"/>
      <c r="J811" s="627"/>
      <c r="K811" s="627"/>
      <c r="N811" s="633"/>
    </row>
    <row r="812" spans="1:14" s="626" customFormat="1" ht="15.75" hidden="1" outlineLevel="1">
      <c r="A812" s="627"/>
      <c r="B812" s="644" t="s">
        <v>364</v>
      </c>
      <c r="C812" s="627"/>
      <c r="D812" s="686">
        <v>200</v>
      </c>
      <c r="E812" s="686" t="s">
        <v>168</v>
      </c>
      <c r="F812" s="686">
        <v>83.5</v>
      </c>
      <c r="G812" s="687">
        <f t="shared" si="13"/>
        <v>16700</v>
      </c>
      <c r="H812" s="627"/>
      <c r="I812" s="627"/>
      <c r="J812" s="627"/>
      <c r="K812" s="627"/>
      <c r="N812" s="633"/>
    </row>
    <row r="813" spans="1:14" s="626" customFormat="1" ht="15.75" hidden="1" outlineLevel="1">
      <c r="A813" s="627"/>
      <c r="B813" s="644" t="s">
        <v>364</v>
      </c>
      <c r="C813" s="627"/>
      <c r="D813" s="686">
        <v>100</v>
      </c>
      <c r="E813" s="686" t="s">
        <v>168</v>
      </c>
      <c r="F813" s="686">
        <v>95.8</v>
      </c>
      <c r="G813" s="687">
        <f t="shared" si="13"/>
        <v>9580</v>
      </c>
      <c r="H813" s="627"/>
      <c r="I813" s="627"/>
      <c r="J813" s="627"/>
      <c r="K813" s="627"/>
      <c r="N813" s="633"/>
    </row>
    <row r="814" spans="1:14" s="626" customFormat="1" ht="15.75" hidden="1" outlineLevel="1">
      <c r="A814" s="627"/>
      <c r="B814" s="644" t="s">
        <v>365</v>
      </c>
      <c r="C814" s="627"/>
      <c r="D814" s="686">
        <v>10</v>
      </c>
      <c r="E814" s="686" t="s">
        <v>168</v>
      </c>
      <c r="F814" s="686">
        <v>105.2</v>
      </c>
      <c r="G814" s="687">
        <f t="shared" si="13"/>
        <v>1052</v>
      </c>
      <c r="H814" s="627"/>
      <c r="I814" s="627"/>
      <c r="J814" s="627"/>
      <c r="K814" s="627"/>
      <c r="N814" s="633"/>
    </row>
    <row r="815" spans="1:14" s="626" customFormat="1" ht="15.75" hidden="1" outlineLevel="1">
      <c r="A815" s="627"/>
      <c r="B815" s="644" t="s">
        <v>365</v>
      </c>
      <c r="C815" s="627"/>
      <c r="D815" s="686">
        <v>3</v>
      </c>
      <c r="E815" s="686" t="s">
        <v>168</v>
      </c>
      <c r="F815" s="686">
        <v>45.2</v>
      </c>
      <c r="G815" s="687">
        <f t="shared" si="13"/>
        <v>135.60000000000002</v>
      </c>
      <c r="H815" s="627"/>
      <c r="I815" s="627"/>
      <c r="J815" s="627"/>
      <c r="K815" s="627"/>
      <c r="N815" s="633"/>
    </row>
    <row r="816" spans="1:14" s="626" customFormat="1" ht="15.75" hidden="1" outlineLevel="1">
      <c r="A816" s="627"/>
      <c r="B816" s="644" t="s">
        <v>365</v>
      </c>
      <c r="C816" s="627"/>
      <c r="D816" s="686">
        <v>3</v>
      </c>
      <c r="E816" s="686" t="s">
        <v>168</v>
      </c>
      <c r="F816" s="686">
        <v>53.2</v>
      </c>
      <c r="G816" s="687">
        <f t="shared" si="13"/>
        <v>159.60000000000002</v>
      </c>
      <c r="H816" s="627"/>
      <c r="I816" s="627"/>
      <c r="J816" s="627"/>
      <c r="K816" s="627"/>
      <c r="N816" s="633"/>
    </row>
    <row r="817" spans="1:14" s="626" customFormat="1" ht="15.75" hidden="1" outlineLevel="1">
      <c r="A817" s="627"/>
      <c r="B817" s="644" t="s">
        <v>366</v>
      </c>
      <c r="C817" s="627"/>
      <c r="D817" s="686">
        <v>3</v>
      </c>
      <c r="E817" s="686" t="s">
        <v>168</v>
      </c>
      <c r="F817" s="686">
        <v>42.5</v>
      </c>
      <c r="G817" s="687">
        <f t="shared" si="13"/>
        <v>127.5</v>
      </c>
      <c r="H817" s="627"/>
      <c r="I817" s="627"/>
      <c r="J817" s="627"/>
      <c r="K817" s="627"/>
      <c r="N817" s="633"/>
    </row>
    <row r="818" spans="1:14" s="626" customFormat="1" ht="15.75" hidden="1" outlineLevel="1">
      <c r="A818" s="627"/>
      <c r="B818" s="644" t="s">
        <v>367</v>
      </c>
      <c r="C818" s="627"/>
      <c r="D818" s="686">
        <v>150</v>
      </c>
      <c r="E818" s="686" t="s">
        <v>168</v>
      </c>
      <c r="F818" s="686">
        <v>36</v>
      </c>
      <c r="G818" s="687">
        <f t="shared" si="13"/>
        <v>5400</v>
      </c>
      <c r="H818" s="627"/>
      <c r="I818" s="627"/>
      <c r="J818" s="627"/>
      <c r="K818" s="627"/>
      <c r="N818" s="633"/>
    </row>
    <row r="819" spans="1:14" s="626" customFormat="1" ht="15.75" hidden="1" outlineLevel="1">
      <c r="A819" s="627"/>
      <c r="B819" s="644" t="s">
        <v>368</v>
      </c>
      <c r="C819" s="627"/>
      <c r="D819" s="686">
        <v>40</v>
      </c>
      <c r="E819" s="686" t="s">
        <v>168</v>
      </c>
      <c r="F819" s="686">
        <v>196.7</v>
      </c>
      <c r="G819" s="687">
        <f t="shared" si="13"/>
        <v>7868</v>
      </c>
      <c r="H819" s="627"/>
      <c r="I819" s="627"/>
      <c r="J819" s="627"/>
      <c r="K819" s="627"/>
      <c r="N819" s="633"/>
    </row>
    <row r="820" spans="1:14" s="626" customFormat="1" ht="15.75" hidden="1" outlineLevel="1">
      <c r="A820" s="627"/>
      <c r="B820" s="644" t="s">
        <v>369</v>
      </c>
      <c r="C820" s="627"/>
      <c r="D820" s="686">
        <v>10</v>
      </c>
      <c r="E820" s="686" t="s">
        <v>168</v>
      </c>
      <c r="F820" s="686">
        <v>530</v>
      </c>
      <c r="G820" s="687">
        <f t="shared" si="13"/>
        <v>5300</v>
      </c>
      <c r="H820" s="627"/>
      <c r="I820" s="627"/>
      <c r="J820" s="627"/>
      <c r="K820" s="627"/>
      <c r="N820" s="633"/>
    </row>
    <row r="821" spans="1:14" s="626" customFormat="1" ht="15.75" hidden="1" outlineLevel="1">
      <c r="A821" s="627"/>
      <c r="B821" s="644" t="s">
        <v>370</v>
      </c>
      <c r="C821" s="627"/>
      <c r="D821" s="686">
        <v>80</v>
      </c>
      <c r="E821" s="686" t="s">
        <v>168</v>
      </c>
      <c r="F821" s="686">
        <v>237.3</v>
      </c>
      <c r="G821" s="687">
        <f t="shared" si="13"/>
        <v>18984</v>
      </c>
      <c r="H821" s="627"/>
      <c r="I821" s="627"/>
      <c r="J821" s="627"/>
      <c r="K821" s="627"/>
      <c r="N821" s="633"/>
    </row>
    <row r="822" spans="1:14" s="626" customFormat="1" ht="15.75" hidden="1" outlineLevel="1">
      <c r="A822" s="627"/>
      <c r="B822" s="644" t="s">
        <v>371</v>
      </c>
      <c r="C822" s="627"/>
      <c r="D822" s="686">
        <v>50</v>
      </c>
      <c r="E822" s="686" t="s">
        <v>168</v>
      </c>
      <c r="F822" s="686">
        <v>1980.5</v>
      </c>
      <c r="G822" s="687">
        <f t="shared" si="13"/>
        <v>99025</v>
      </c>
      <c r="H822" s="627"/>
      <c r="I822" s="627"/>
      <c r="J822" s="627"/>
      <c r="K822" s="627"/>
      <c r="N822" s="633"/>
    </row>
    <row r="823" spans="1:14" s="626" customFormat="1" ht="15.75" hidden="1" outlineLevel="1">
      <c r="A823" s="627"/>
      <c r="B823" s="644" t="s">
        <v>371</v>
      </c>
      <c r="C823" s="627"/>
      <c r="D823" s="686">
        <v>50</v>
      </c>
      <c r="E823" s="686" t="s">
        <v>168</v>
      </c>
      <c r="F823" s="686">
        <v>1263.5</v>
      </c>
      <c r="G823" s="687">
        <f t="shared" si="13"/>
        <v>63175</v>
      </c>
      <c r="H823" s="627"/>
      <c r="I823" s="627"/>
      <c r="J823" s="627"/>
      <c r="K823" s="627"/>
      <c r="N823" s="633"/>
    </row>
    <row r="824" spans="1:14" s="626" customFormat="1" ht="15.75" hidden="1" outlineLevel="1">
      <c r="A824" s="627"/>
      <c r="B824" s="644" t="s">
        <v>371</v>
      </c>
      <c r="C824" s="627"/>
      <c r="D824" s="686">
        <v>50</v>
      </c>
      <c r="E824" s="686" t="s">
        <v>168</v>
      </c>
      <c r="F824" s="686">
        <v>1282.9000000000001</v>
      </c>
      <c r="G824" s="687">
        <f t="shared" si="13"/>
        <v>64145.000000000007</v>
      </c>
      <c r="H824" s="627"/>
      <c r="I824" s="627"/>
      <c r="J824" s="627"/>
      <c r="K824" s="627"/>
      <c r="N824" s="633"/>
    </row>
    <row r="825" spans="1:14" s="626" customFormat="1" ht="15.75" hidden="1" outlineLevel="1">
      <c r="A825" s="627"/>
      <c r="B825" s="644" t="s">
        <v>372</v>
      </c>
      <c r="C825" s="627"/>
      <c r="D825" s="686">
        <v>2</v>
      </c>
      <c r="E825" s="686" t="s">
        <v>168</v>
      </c>
      <c r="F825" s="686">
        <v>311.3</v>
      </c>
      <c r="G825" s="687">
        <f t="shared" si="13"/>
        <v>622.6</v>
      </c>
      <c r="H825" s="627"/>
      <c r="I825" s="627"/>
      <c r="J825" s="627"/>
      <c r="K825" s="627"/>
      <c r="N825" s="633"/>
    </row>
    <row r="826" spans="1:14" s="626" customFormat="1" ht="15.75" hidden="1" outlineLevel="1">
      <c r="A826" s="627"/>
      <c r="B826" s="644" t="s">
        <v>373</v>
      </c>
      <c r="C826" s="627"/>
      <c r="D826" s="686">
        <v>50</v>
      </c>
      <c r="E826" s="686" t="s">
        <v>168</v>
      </c>
      <c r="F826" s="686">
        <v>49.1</v>
      </c>
      <c r="G826" s="687">
        <f t="shared" si="13"/>
        <v>2455</v>
      </c>
      <c r="H826" s="627"/>
      <c r="I826" s="627"/>
      <c r="J826" s="627"/>
      <c r="K826" s="627"/>
      <c r="N826" s="633"/>
    </row>
    <row r="827" spans="1:14" s="626" customFormat="1" ht="15.75" hidden="1" outlineLevel="1">
      <c r="A827" s="627"/>
      <c r="B827" s="644" t="s">
        <v>374</v>
      </c>
      <c r="C827" s="627"/>
      <c r="D827" s="686">
        <v>300</v>
      </c>
      <c r="E827" s="686" t="s">
        <v>168</v>
      </c>
      <c r="F827" s="686">
        <v>48.9</v>
      </c>
      <c r="G827" s="687">
        <f t="shared" si="13"/>
        <v>14670</v>
      </c>
      <c r="H827" s="627"/>
      <c r="I827" s="627"/>
      <c r="J827" s="627"/>
      <c r="K827" s="627"/>
      <c r="N827" s="633"/>
    </row>
    <row r="828" spans="1:14" s="626" customFormat="1" ht="15.75" hidden="1" outlineLevel="1">
      <c r="A828" s="627"/>
      <c r="B828" s="644" t="s">
        <v>375</v>
      </c>
      <c r="C828" s="627"/>
      <c r="D828" s="686">
        <v>6</v>
      </c>
      <c r="E828" s="686" t="s">
        <v>168</v>
      </c>
      <c r="F828" s="686">
        <v>45.2</v>
      </c>
      <c r="G828" s="687">
        <f t="shared" si="13"/>
        <v>271.20000000000005</v>
      </c>
      <c r="H828" s="627"/>
      <c r="I828" s="627"/>
      <c r="J828" s="627"/>
      <c r="K828" s="627"/>
      <c r="N828" s="633"/>
    </row>
    <row r="829" spans="1:14" s="626" customFormat="1" ht="15.75" hidden="1" outlineLevel="1">
      <c r="A829" s="627"/>
      <c r="B829" s="644" t="s">
        <v>376</v>
      </c>
      <c r="C829" s="627"/>
      <c r="D829" s="686">
        <v>50</v>
      </c>
      <c r="E829" s="686" t="s">
        <v>168</v>
      </c>
      <c r="F829" s="686">
        <v>830.2</v>
      </c>
      <c r="G829" s="687">
        <f t="shared" si="13"/>
        <v>41510</v>
      </c>
      <c r="H829" s="627"/>
      <c r="I829" s="627"/>
      <c r="J829" s="627"/>
      <c r="K829" s="627"/>
      <c r="N829" s="633"/>
    </row>
    <row r="830" spans="1:14" s="626" customFormat="1" ht="15.75" hidden="1" outlineLevel="1">
      <c r="A830" s="627"/>
      <c r="B830" s="644" t="s">
        <v>376</v>
      </c>
      <c r="C830" s="627"/>
      <c r="D830" s="686">
        <v>50</v>
      </c>
      <c r="E830" s="686" t="s">
        <v>168</v>
      </c>
      <c r="F830" s="686">
        <v>1520.5</v>
      </c>
      <c r="G830" s="687">
        <f t="shared" si="13"/>
        <v>76025</v>
      </c>
      <c r="H830" s="627"/>
      <c r="I830" s="627"/>
      <c r="J830" s="627"/>
      <c r="K830" s="627"/>
      <c r="N830" s="633"/>
    </row>
    <row r="831" spans="1:14" s="626" customFormat="1" ht="15.75" hidden="1" outlineLevel="1">
      <c r="A831" s="627"/>
      <c r="B831" s="644" t="s">
        <v>377</v>
      </c>
      <c r="C831" s="627"/>
      <c r="D831" s="686">
        <v>50</v>
      </c>
      <c r="E831" s="686" t="s">
        <v>168</v>
      </c>
      <c r="F831" s="686">
        <v>74.2</v>
      </c>
      <c r="G831" s="687">
        <f t="shared" si="13"/>
        <v>3710</v>
      </c>
      <c r="H831" s="627"/>
      <c r="I831" s="627"/>
      <c r="J831" s="627"/>
      <c r="K831" s="627"/>
      <c r="N831" s="633"/>
    </row>
    <row r="832" spans="1:14" s="626" customFormat="1" ht="15.75" hidden="1" outlineLevel="1">
      <c r="A832" s="627"/>
      <c r="B832" s="644" t="s">
        <v>378</v>
      </c>
      <c r="C832" s="627"/>
      <c r="D832" s="686">
        <v>200</v>
      </c>
      <c r="E832" s="686" t="s">
        <v>168</v>
      </c>
      <c r="F832" s="686">
        <v>85.2</v>
      </c>
      <c r="G832" s="687">
        <f t="shared" si="13"/>
        <v>17040</v>
      </c>
      <c r="H832" s="627"/>
      <c r="I832" s="627"/>
      <c r="J832" s="627"/>
      <c r="K832" s="627"/>
      <c r="N832" s="633"/>
    </row>
    <row r="833" spans="1:14" s="626" customFormat="1" ht="15.75" hidden="1" outlineLevel="1">
      <c r="A833" s="627"/>
      <c r="B833" s="644" t="s">
        <v>379</v>
      </c>
      <c r="C833" s="627"/>
      <c r="D833" s="686">
        <v>5</v>
      </c>
      <c r="E833" s="686" t="s">
        <v>168</v>
      </c>
      <c r="F833" s="686">
        <v>95.3</v>
      </c>
      <c r="G833" s="687">
        <f t="shared" si="13"/>
        <v>476.5</v>
      </c>
      <c r="H833" s="627"/>
      <c r="I833" s="627"/>
      <c r="J833" s="627"/>
      <c r="K833" s="627"/>
      <c r="N833" s="633"/>
    </row>
    <row r="834" spans="1:14" s="626" customFormat="1" ht="15.75" hidden="1" outlineLevel="1">
      <c r="A834" s="627"/>
      <c r="B834" s="644" t="s">
        <v>380</v>
      </c>
      <c r="C834" s="627"/>
      <c r="D834" s="686">
        <v>2</v>
      </c>
      <c r="E834" s="686" t="s">
        <v>168</v>
      </c>
      <c r="F834" s="686">
        <v>169.05</v>
      </c>
      <c r="G834" s="687">
        <f t="shared" si="13"/>
        <v>338.1</v>
      </c>
      <c r="H834" s="627"/>
      <c r="I834" s="627"/>
      <c r="J834" s="627"/>
      <c r="K834" s="627"/>
      <c r="N834" s="633"/>
    </row>
    <row r="835" spans="1:14" s="626" customFormat="1" ht="15.75" hidden="1" outlineLevel="1">
      <c r="A835" s="627"/>
      <c r="B835" s="644" t="s">
        <v>380</v>
      </c>
      <c r="C835" s="627"/>
      <c r="D835" s="686">
        <v>2</v>
      </c>
      <c r="E835" s="686" t="s">
        <v>168</v>
      </c>
      <c r="F835" s="686">
        <v>210.55</v>
      </c>
      <c r="G835" s="687">
        <f t="shared" si="13"/>
        <v>421.1</v>
      </c>
      <c r="H835" s="627"/>
      <c r="I835" s="627"/>
      <c r="J835" s="627"/>
      <c r="K835" s="627"/>
      <c r="N835" s="633"/>
    </row>
    <row r="836" spans="1:14" s="626" customFormat="1" ht="15.75" hidden="1" outlineLevel="1">
      <c r="A836" s="627"/>
      <c r="B836" s="644" t="s">
        <v>380</v>
      </c>
      <c r="C836" s="627"/>
      <c r="D836" s="686">
        <v>2</v>
      </c>
      <c r="E836" s="686" t="s">
        <v>168</v>
      </c>
      <c r="F836" s="686">
        <v>144.85</v>
      </c>
      <c r="G836" s="687">
        <f t="shared" si="13"/>
        <v>289.7</v>
      </c>
      <c r="H836" s="627"/>
      <c r="I836" s="627"/>
      <c r="J836" s="627"/>
      <c r="K836" s="627"/>
      <c r="N836" s="633"/>
    </row>
    <row r="837" spans="1:14" s="626" customFormat="1" ht="15.75" hidden="1" outlineLevel="1">
      <c r="A837" s="627"/>
      <c r="B837" s="644" t="s">
        <v>381</v>
      </c>
      <c r="C837" s="627"/>
      <c r="D837" s="686">
        <v>20</v>
      </c>
      <c r="E837" s="686" t="s">
        <v>168</v>
      </c>
      <c r="F837" s="686">
        <v>98.9</v>
      </c>
      <c r="G837" s="687">
        <f t="shared" si="13"/>
        <v>1978</v>
      </c>
      <c r="H837" s="627"/>
      <c r="I837" s="627"/>
      <c r="J837" s="627"/>
      <c r="K837" s="627"/>
      <c r="N837" s="633"/>
    </row>
    <row r="838" spans="1:14" s="626" customFormat="1" ht="15.75" hidden="1" outlineLevel="1">
      <c r="A838" s="627"/>
      <c r="B838" s="644" t="s">
        <v>382</v>
      </c>
      <c r="C838" s="627"/>
      <c r="D838" s="686">
        <v>300</v>
      </c>
      <c r="E838" s="686" t="s">
        <v>168</v>
      </c>
      <c r="F838" s="686">
        <v>220.5</v>
      </c>
      <c r="G838" s="687">
        <f t="shared" si="13"/>
        <v>66150</v>
      </c>
      <c r="H838" s="627"/>
      <c r="I838" s="627"/>
      <c r="J838" s="627"/>
      <c r="K838" s="627"/>
      <c r="N838" s="633"/>
    </row>
    <row r="839" spans="1:14" s="626" customFormat="1" ht="15.75" hidden="1" outlineLevel="1">
      <c r="A839" s="627"/>
      <c r="B839" s="644" t="s">
        <v>382</v>
      </c>
      <c r="C839" s="627"/>
      <c r="D839" s="686">
        <v>100</v>
      </c>
      <c r="E839" s="686" t="s">
        <v>168</v>
      </c>
      <c r="F839" s="686">
        <v>630.79999999999995</v>
      </c>
      <c r="G839" s="687">
        <f t="shared" si="13"/>
        <v>63079.999999999993</v>
      </c>
      <c r="H839" s="627"/>
      <c r="I839" s="627"/>
      <c r="J839" s="627"/>
      <c r="K839" s="627"/>
      <c r="N839" s="633"/>
    </row>
    <row r="840" spans="1:14" s="626" customFormat="1" ht="15.75" hidden="1" outlineLevel="1">
      <c r="A840" s="627"/>
      <c r="B840" s="644" t="s">
        <v>383</v>
      </c>
      <c r="C840" s="627"/>
      <c r="D840" s="686">
        <v>10</v>
      </c>
      <c r="E840" s="686" t="s">
        <v>168</v>
      </c>
      <c r="F840" s="686">
        <v>598</v>
      </c>
      <c r="G840" s="687">
        <f t="shared" si="13"/>
        <v>5980</v>
      </c>
      <c r="H840" s="627"/>
      <c r="I840" s="627"/>
      <c r="J840" s="627"/>
      <c r="K840" s="627"/>
      <c r="N840" s="633"/>
    </row>
    <row r="841" spans="1:14" s="626" customFormat="1" ht="15.75" hidden="1" outlineLevel="1">
      <c r="A841" s="627"/>
      <c r="B841" s="644" t="s">
        <v>384</v>
      </c>
      <c r="C841" s="627"/>
      <c r="D841" s="686">
        <v>5</v>
      </c>
      <c r="E841" s="686" t="s">
        <v>168</v>
      </c>
      <c r="F841" s="686">
        <v>441.3</v>
      </c>
      <c r="G841" s="687">
        <f t="shared" si="13"/>
        <v>2206.5</v>
      </c>
      <c r="H841" s="627"/>
      <c r="I841" s="627"/>
      <c r="J841" s="627"/>
      <c r="K841" s="627"/>
      <c r="N841" s="633"/>
    </row>
    <row r="842" spans="1:14" s="626" customFormat="1" ht="15.75" hidden="1" outlineLevel="1">
      <c r="A842" s="627"/>
      <c r="B842" s="644" t="s">
        <v>384</v>
      </c>
      <c r="C842" s="627"/>
      <c r="D842" s="686">
        <v>5</v>
      </c>
      <c r="E842" s="686" t="s">
        <v>168</v>
      </c>
      <c r="F842" s="686">
        <v>478.7</v>
      </c>
      <c r="G842" s="687">
        <f t="shared" si="13"/>
        <v>2393.5</v>
      </c>
      <c r="H842" s="627"/>
      <c r="I842" s="627"/>
      <c r="J842" s="627"/>
      <c r="K842" s="627"/>
      <c r="N842" s="633"/>
    </row>
    <row r="843" spans="1:14" s="626" customFormat="1" ht="15.75" hidden="1" outlineLevel="1">
      <c r="A843" s="627"/>
      <c r="B843" s="644" t="s">
        <v>385</v>
      </c>
      <c r="C843" s="627"/>
      <c r="D843" s="686">
        <v>4</v>
      </c>
      <c r="E843" s="686" t="s">
        <v>168</v>
      </c>
      <c r="F843" s="686">
        <v>436.2</v>
      </c>
      <c r="G843" s="687">
        <f t="shared" si="13"/>
        <v>1744.8</v>
      </c>
      <c r="H843" s="627"/>
      <c r="I843" s="627"/>
      <c r="J843" s="627"/>
      <c r="K843" s="627"/>
      <c r="N843" s="633"/>
    </row>
    <row r="844" spans="1:14" s="626" customFormat="1" ht="15.75" hidden="1" outlineLevel="1">
      <c r="A844" s="627"/>
      <c r="B844" s="644" t="s">
        <v>386</v>
      </c>
      <c r="C844" s="627"/>
      <c r="D844" s="686">
        <v>100</v>
      </c>
      <c r="E844" s="686" t="s">
        <v>168</v>
      </c>
      <c r="F844" s="686">
        <v>85.9</v>
      </c>
      <c r="G844" s="687">
        <f t="shared" si="13"/>
        <v>8590</v>
      </c>
      <c r="H844" s="627"/>
      <c r="I844" s="627"/>
      <c r="J844" s="627"/>
      <c r="K844" s="627"/>
      <c r="N844" s="633"/>
    </row>
    <row r="845" spans="1:14" s="626" customFormat="1" ht="15.75" hidden="1" outlineLevel="1">
      <c r="A845" s="627"/>
      <c r="B845" s="644" t="s">
        <v>386</v>
      </c>
      <c r="C845" s="627"/>
      <c r="D845" s="686">
        <v>100</v>
      </c>
      <c r="E845" s="686" t="s">
        <v>168</v>
      </c>
      <c r="F845" s="686">
        <v>96.6</v>
      </c>
      <c r="G845" s="687">
        <f t="shared" si="13"/>
        <v>9660</v>
      </c>
      <c r="H845" s="627"/>
      <c r="I845" s="627"/>
      <c r="J845" s="627"/>
      <c r="K845" s="627"/>
      <c r="N845" s="633"/>
    </row>
    <row r="846" spans="1:14" s="626" customFormat="1" ht="15.75" hidden="1" outlineLevel="1">
      <c r="A846" s="627"/>
      <c r="B846" s="644" t="s">
        <v>400</v>
      </c>
      <c r="C846" s="627"/>
      <c r="D846" s="686">
        <v>1</v>
      </c>
      <c r="E846" s="686" t="s">
        <v>168</v>
      </c>
      <c r="F846" s="686">
        <v>150.19999999999999</v>
      </c>
      <c r="G846" s="687">
        <f t="shared" si="13"/>
        <v>150.19999999999999</v>
      </c>
      <c r="H846" s="627"/>
      <c r="I846" s="627"/>
      <c r="J846" s="627"/>
      <c r="K846" s="627"/>
      <c r="N846" s="633"/>
    </row>
    <row r="847" spans="1:14" s="626" customFormat="1" ht="15.75" collapsed="1">
      <c r="A847" s="627"/>
      <c r="B847" s="627"/>
      <c r="C847" s="627"/>
      <c r="D847" s="627"/>
      <c r="E847" s="627"/>
      <c r="F847" s="629"/>
      <c r="G847" s="687"/>
      <c r="H847" s="627"/>
      <c r="I847" s="627"/>
      <c r="J847" s="627"/>
      <c r="K847" s="627"/>
      <c r="N847" s="633"/>
    </row>
    <row r="848" spans="1:14" s="633" customFormat="1" ht="15.75">
      <c r="A848" s="627"/>
      <c r="B848" s="630" t="s">
        <v>403</v>
      </c>
      <c r="C848" s="630"/>
      <c r="D848" s="630"/>
      <c r="E848" s="630"/>
      <c r="F848" s="632"/>
      <c r="G848" s="631">
        <f>SUM(G849:G857)</f>
        <v>1308100</v>
      </c>
      <c r="H848" s="630"/>
      <c r="I848" s="630"/>
      <c r="J848" s="630"/>
      <c r="K848" s="630"/>
    </row>
    <row r="849" spans="1:14" s="626" customFormat="1" ht="15.75" hidden="1" outlineLevel="1">
      <c r="A849" s="630"/>
      <c r="B849" s="627" t="s">
        <v>404</v>
      </c>
      <c r="C849" s="627"/>
      <c r="D849" s="686">
        <v>9000</v>
      </c>
      <c r="E849" s="686" t="s">
        <v>405</v>
      </c>
      <c r="F849" s="686">
        <v>1.55</v>
      </c>
      <c r="G849" s="687">
        <f>D849*F849</f>
        <v>13950</v>
      </c>
      <c r="H849" s="627"/>
      <c r="I849" s="627"/>
      <c r="J849" s="627"/>
      <c r="K849" s="627"/>
      <c r="N849" s="633"/>
    </row>
    <row r="850" spans="1:14" s="626" customFormat="1" ht="15.75" hidden="1" outlineLevel="1">
      <c r="A850" s="627"/>
      <c r="B850" s="627" t="s">
        <v>406</v>
      </c>
      <c r="C850" s="627"/>
      <c r="D850" s="686">
        <v>11000</v>
      </c>
      <c r="E850" s="686" t="s">
        <v>405</v>
      </c>
      <c r="F850" s="686">
        <v>35</v>
      </c>
      <c r="G850" s="687">
        <f t="shared" ref="G850:G913" si="14">D850*F850</f>
        <v>385000</v>
      </c>
      <c r="H850" s="627"/>
      <c r="I850" s="627"/>
      <c r="J850" s="627"/>
      <c r="K850" s="627"/>
      <c r="N850" s="633"/>
    </row>
    <row r="851" spans="1:14" s="626" customFormat="1" ht="15.75" hidden="1" outlineLevel="1">
      <c r="A851" s="627"/>
      <c r="B851" s="627" t="s">
        <v>407</v>
      </c>
      <c r="C851" s="627"/>
      <c r="D851" s="686">
        <v>1500</v>
      </c>
      <c r="E851" s="686" t="s">
        <v>405</v>
      </c>
      <c r="F851" s="686">
        <v>38</v>
      </c>
      <c r="G851" s="687">
        <f t="shared" si="14"/>
        <v>57000</v>
      </c>
      <c r="H851" s="627"/>
      <c r="I851" s="627"/>
      <c r="J851" s="627"/>
      <c r="K851" s="627"/>
      <c r="N851" s="633"/>
    </row>
    <row r="852" spans="1:14" s="626" customFormat="1" ht="15.75" hidden="1" outlineLevel="1">
      <c r="A852" s="627"/>
      <c r="B852" s="627" t="s">
        <v>408</v>
      </c>
      <c r="C852" s="627"/>
      <c r="D852" s="686">
        <v>1500</v>
      </c>
      <c r="E852" s="686" t="s">
        <v>405</v>
      </c>
      <c r="F852" s="686">
        <v>39</v>
      </c>
      <c r="G852" s="687">
        <f t="shared" si="14"/>
        <v>58500</v>
      </c>
      <c r="H852" s="627"/>
      <c r="I852" s="627"/>
      <c r="J852" s="627"/>
      <c r="K852" s="627"/>
      <c r="N852" s="633"/>
    </row>
    <row r="853" spans="1:14" s="626" customFormat="1" ht="15.75" hidden="1" outlineLevel="1">
      <c r="A853" s="627"/>
      <c r="B853" s="627" t="s">
        <v>409</v>
      </c>
      <c r="C853" s="627"/>
      <c r="D853" s="686">
        <v>12000</v>
      </c>
      <c r="E853" s="686" t="s">
        <v>405</v>
      </c>
      <c r="F853" s="686">
        <v>43</v>
      </c>
      <c r="G853" s="687">
        <f t="shared" si="14"/>
        <v>516000</v>
      </c>
      <c r="H853" s="627"/>
      <c r="I853" s="627"/>
      <c r="J853" s="627"/>
      <c r="K853" s="627"/>
      <c r="N853" s="633"/>
    </row>
    <row r="854" spans="1:14" s="626" customFormat="1" ht="15.75" hidden="1" outlineLevel="1">
      <c r="A854" s="627"/>
      <c r="B854" s="627" t="s">
        <v>410</v>
      </c>
      <c r="C854" s="627"/>
      <c r="D854" s="686">
        <v>900</v>
      </c>
      <c r="E854" s="686" t="s">
        <v>405</v>
      </c>
      <c r="F854" s="686">
        <v>55</v>
      </c>
      <c r="G854" s="687">
        <f t="shared" si="14"/>
        <v>49500</v>
      </c>
      <c r="H854" s="627"/>
      <c r="I854" s="627"/>
      <c r="J854" s="627"/>
      <c r="K854" s="627"/>
      <c r="N854" s="633"/>
    </row>
    <row r="855" spans="1:14" s="626" customFormat="1" ht="15.75" hidden="1" outlineLevel="1">
      <c r="A855" s="627"/>
      <c r="B855" s="627" t="s">
        <v>411</v>
      </c>
      <c r="C855" s="627"/>
      <c r="D855" s="686">
        <v>900</v>
      </c>
      <c r="E855" s="686" t="s">
        <v>12</v>
      </c>
      <c r="F855" s="686">
        <v>150</v>
      </c>
      <c r="G855" s="687">
        <f t="shared" si="14"/>
        <v>135000</v>
      </c>
      <c r="H855" s="627"/>
      <c r="I855" s="627"/>
      <c r="J855" s="627"/>
      <c r="K855" s="627"/>
      <c r="N855" s="633"/>
    </row>
    <row r="856" spans="1:14" s="626" customFormat="1" ht="15.75" hidden="1" outlineLevel="1">
      <c r="A856" s="627"/>
      <c r="B856" s="627" t="s">
        <v>412</v>
      </c>
      <c r="C856" s="627"/>
      <c r="D856" s="686">
        <v>900</v>
      </c>
      <c r="E856" s="686" t="s">
        <v>12</v>
      </c>
      <c r="F856" s="686">
        <v>3.5</v>
      </c>
      <c r="G856" s="687">
        <f t="shared" si="14"/>
        <v>3150</v>
      </c>
      <c r="H856" s="627"/>
      <c r="I856" s="627"/>
      <c r="J856" s="627"/>
      <c r="K856" s="627"/>
      <c r="N856" s="633"/>
    </row>
    <row r="857" spans="1:14" s="626" customFormat="1" ht="15.75" hidden="1" outlineLevel="1">
      <c r="A857" s="627"/>
      <c r="B857" s="627" t="s">
        <v>413</v>
      </c>
      <c r="C857" s="627"/>
      <c r="D857" s="686">
        <v>20000</v>
      </c>
      <c r="E857" s="686" t="s">
        <v>12</v>
      </c>
      <c r="F857" s="686">
        <v>4.5</v>
      </c>
      <c r="G857" s="687">
        <f t="shared" si="14"/>
        <v>90000</v>
      </c>
      <c r="H857" s="627"/>
      <c r="I857" s="627"/>
      <c r="J857" s="627"/>
      <c r="K857" s="627"/>
      <c r="N857" s="633"/>
    </row>
    <row r="858" spans="1:14" s="626" customFormat="1" ht="15.75" collapsed="1">
      <c r="A858" s="627"/>
      <c r="B858" s="627"/>
      <c r="C858" s="627"/>
      <c r="D858" s="627"/>
      <c r="E858" s="627"/>
      <c r="F858" s="629"/>
      <c r="H858" s="627"/>
      <c r="I858" s="627"/>
      <c r="J858" s="627"/>
      <c r="K858" s="627"/>
      <c r="N858" s="633"/>
    </row>
    <row r="859" spans="1:14" s="633" customFormat="1" ht="15.75">
      <c r="A859" s="627"/>
      <c r="B859" s="630" t="s">
        <v>1291</v>
      </c>
      <c r="C859" s="630"/>
      <c r="D859" s="630"/>
      <c r="E859" s="630"/>
      <c r="F859" s="632"/>
      <c r="G859" s="631">
        <f>SUM(G860:G875)</f>
        <v>1483710</v>
      </c>
      <c r="H859" s="630"/>
      <c r="I859" s="630"/>
      <c r="J859" s="630"/>
      <c r="K859" s="630"/>
    </row>
    <row r="860" spans="1:14" s="626" customFormat="1" ht="15.75" hidden="1" outlineLevel="1">
      <c r="A860" s="630"/>
      <c r="B860" s="48" t="s">
        <v>427</v>
      </c>
      <c r="C860" s="627"/>
      <c r="D860" s="50">
        <v>20000</v>
      </c>
      <c r="E860" s="49" t="s">
        <v>429</v>
      </c>
      <c r="F860" s="50">
        <v>51</v>
      </c>
      <c r="G860" s="687">
        <f t="shared" si="14"/>
        <v>1020000</v>
      </c>
      <c r="H860" s="627"/>
      <c r="I860" s="627"/>
      <c r="J860" s="627"/>
      <c r="K860" s="627"/>
      <c r="N860" s="633"/>
    </row>
    <row r="861" spans="1:14" s="626" customFormat="1" ht="15.75" hidden="1" outlineLevel="1">
      <c r="A861" s="627"/>
      <c r="B861" s="48" t="s">
        <v>430</v>
      </c>
      <c r="C861" s="627"/>
      <c r="D861" s="50">
        <v>5650</v>
      </c>
      <c r="E861" s="49" t="s">
        <v>429</v>
      </c>
      <c r="F861" s="50">
        <v>55</v>
      </c>
      <c r="G861" s="687">
        <f t="shared" si="14"/>
        <v>310750</v>
      </c>
      <c r="H861" s="627"/>
      <c r="I861" s="627"/>
      <c r="J861" s="627"/>
      <c r="K861" s="627"/>
      <c r="N861" s="633"/>
    </row>
    <row r="862" spans="1:14" s="626" customFormat="1" ht="15.75" hidden="1" outlineLevel="1">
      <c r="A862" s="627"/>
      <c r="B862" s="48" t="s">
        <v>431</v>
      </c>
      <c r="C862" s="627"/>
      <c r="D862" s="50"/>
      <c r="E862" s="49" t="s">
        <v>429</v>
      </c>
      <c r="F862" s="50"/>
      <c r="G862" s="687">
        <f t="shared" si="14"/>
        <v>0</v>
      </c>
      <c r="H862" s="627"/>
      <c r="I862" s="627"/>
      <c r="J862" s="627"/>
      <c r="K862" s="627"/>
      <c r="N862" s="633"/>
    </row>
    <row r="863" spans="1:14" s="626" customFormat="1" ht="15.75" hidden="1" outlineLevel="1">
      <c r="A863" s="627"/>
      <c r="B863" s="48" t="s">
        <v>432</v>
      </c>
      <c r="C863" s="627"/>
      <c r="D863" s="50">
        <v>150</v>
      </c>
      <c r="E863" s="49" t="s">
        <v>429</v>
      </c>
      <c r="F863" s="50">
        <v>400</v>
      </c>
      <c r="G863" s="687">
        <f t="shared" si="14"/>
        <v>60000</v>
      </c>
      <c r="H863" s="627"/>
      <c r="I863" s="627"/>
      <c r="J863" s="627"/>
      <c r="K863" s="627"/>
      <c r="N863" s="633"/>
    </row>
    <row r="864" spans="1:14" s="626" customFormat="1" ht="31.5" hidden="1" outlineLevel="1">
      <c r="A864" s="627"/>
      <c r="B864" s="53" t="s">
        <v>433</v>
      </c>
      <c r="C864" s="627"/>
      <c r="D864" s="50">
        <v>30</v>
      </c>
      <c r="E864" s="49" t="s">
        <v>429</v>
      </c>
      <c r="F864" s="50">
        <v>600</v>
      </c>
      <c r="G864" s="687">
        <f t="shared" si="14"/>
        <v>18000</v>
      </c>
      <c r="H864" s="627"/>
      <c r="I864" s="627"/>
      <c r="J864" s="627"/>
      <c r="K864" s="627"/>
      <c r="N864" s="633"/>
    </row>
    <row r="865" spans="1:14" s="626" customFormat="1" ht="15.75" hidden="1" outlineLevel="1">
      <c r="A865" s="627"/>
      <c r="B865" s="48" t="s">
        <v>434</v>
      </c>
      <c r="C865" s="627"/>
      <c r="D865" s="50">
        <v>30</v>
      </c>
      <c r="E865" s="49" t="s">
        <v>429</v>
      </c>
      <c r="F865" s="50">
        <v>600</v>
      </c>
      <c r="G865" s="687">
        <f t="shared" si="14"/>
        <v>18000</v>
      </c>
      <c r="H865" s="627"/>
      <c r="I865" s="627"/>
      <c r="J865" s="627"/>
      <c r="K865" s="627"/>
      <c r="N865" s="633"/>
    </row>
    <row r="866" spans="1:14" s="626" customFormat="1" ht="15.75" hidden="1" outlineLevel="1">
      <c r="A866" s="627"/>
      <c r="B866" s="53" t="s">
        <v>435</v>
      </c>
      <c r="C866" s="627"/>
      <c r="D866" s="50">
        <v>20</v>
      </c>
      <c r="E866" s="49" t="s">
        <v>429</v>
      </c>
      <c r="F866" s="50">
        <v>180</v>
      </c>
      <c r="G866" s="687">
        <f t="shared" si="14"/>
        <v>3600</v>
      </c>
      <c r="H866" s="627"/>
      <c r="I866" s="627"/>
      <c r="J866" s="627"/>
      <c r="K866" s="627"/>
      <c r="N866" s="633"/>
    </row>
    <row r="867" spans="1:14" s="626" customFormat="1" ht="15.75" hidden="1" outlineLevel="1">
      <c r="A867" s="627"/>
      <c r="B867" s="53" t="s">
        <v>436</v>
      </c>
      <c r="C867" s="627"/>
      <c r="D867" s="50">
        <v>20</v>
      </c>
      <c r="E867" s="49" t="s">
        <v>429</v>
      </c>
      <c r="F867" s="50">
        <v>400</v>
      </c>
      <c r="G867" s="687">
        <f t="shared" si="14"/>
        <v>8000</v>
      </c>
      <c r="H867" s="627"/>
      <c r="I867" s="627"/>
      <c r="J867" s="627"/>
      <c r="K867" s="627"/>
      <c r="N867" s="633"/>
    </row>
    <row r="868" spans="1:14" s="626" customFormat="1" ht="15.75" hidden="1" outlineLevel="1">
      <c r="A868" s="627"/>
      <c r="B868" s="53" t="s">
        <v>437</v>
      </c>
      <c r="C868" s="627"/>
      <c r="D868" s="50">
        <v>3</v>
      </c>
      <c r="E868" s="49" t="s">
        <v>429</v>
      </c>
      <c r="F868" s="50">
        <v>200</v>
      </c>
      <c r="G868" s="687">
        <f t="shared" si="14"/>
        <v>600</v>
      </c>
      <c r="H868" s="627"/>
      <c r="I868" s="627"/>
      <c r="J868" s="627"/>
      <c r="K868" s="627"/>
      <c r="N868" s="633"/>
    </row>
    <row r="869" spans="1:14" s="626" customFormat="1" ht="15.75" hidden="1" outlineLevel="1">
      <c r="A869" s="627"/>
      <c r="B869" s="48" t="s">
        <v>438</v>
      </c>
      <c r="C869" s="627"/>
      <c r="D869" s="50">
        <v>5</v>
      </c>
      <c r="E869" s="49" t="s">
        <v>429</v>
      </c>
      <c r="F869" s="50">
        <v>250</v>
      </c>
      <c r="G869" s="687">
        <f t="shared" si="14"/>
        <v>1250</v>
      </c>
      <c r="H869" s="627"/>
      <c r="I869" s="627"/>
      <c r="J869" s="627"/>
      <c r="K869" s="627"/>
      <c r="N869" s="633"/>
    </row>
    <row r="870" spans="1:14" s="626" customFormat="1" ht="15.75" hidden="1" outlineLevel="1">
      <c r="A870" s="627"/>
      <c r="B870" s="48" t="s">
        <v>439</v>
      </c>
      <c r="C870" s="627"/>
      <c r="D870" s="50">
        <v>2.1</v>
      </c>
      <c r="E870" s="49" t="s">
        <v>429</v>
      </c>
      <c r="F870" s="50">
        <v>2100</v>
      </c>
      <c r="G870" s="687">
        <f t="shared" si="14"/>
        <v>4410</v>
      </c>
      <c r="H870" s="627"/>
      <c r="I870" s="627"/>
      <c r="J870" s="627"/>
      <c r="K870" s="627"/>
      <c r="N870" s="633"/>
    </row>
    <row r="871" spans="1:14" s="626" customFormat="1" ht="15.75" hidden="1" outlineLevel="1">
      <c r="A871" s="627"/>
      <c r="B871" s="48" t="s">
        <v>440</v>
      </c>
      <c r="C871" s="627"/>
      <c r="D871" s="50">
        <v>100</v>
      </c>
      <c r="E871" s="49" t="s">
        <v>429</v>
      </c>
      <c r="F871" s="50">
        <v>120</v>
      </c>
      <c r="G871" s="687">
        <f t="shared" si="14"/>
        <v>12000</v>
      </c>
      <c r="H871" s="627"/>
      <c r="I871" s="627"/>
      <c r="J871" s="627"/>
      <c r="K871" s="627"/>
      <c r="N871" s="633"/>
    </row>
    <row r="872" spans="1:14" s="626" customFormat="1" ht="15.75" hidden="1" outlineLevel="1">
      <c r="A872" s="627"/>
      <c r="B872" s="53" t="s">
        <v>441</v>
      </c>
      <c r="C872" s="627"/>
      <c r="D872" s="50">
        <v>50</v>
      </c>
      <c r="E872" s="49" t="s">
        <v>429</v>
      </c>
      <c r="F872" s="50">
        <v>170</v>
      </c>
      <c r="G872" s="687">
        <f t="shared" si="14"/>
        <v>8500</v>
      </c>
      <c r="H872" s="627"/>
      <c r="I872" s="627"/>
      <c r="J872" s="627"/>
      <c r="K872" s="627"/>
      <c r="N872" s="633"/>
    </row>
    <row r="873" spans="1:14" s="626" customFormat="1" ht="15.75" hidden="1" outlineLevel="1">
      <c r="A873" s="627"/>
      <c r="B873" s="48" t="s">
        <v>442</v>
      </c>
      <c r="C873" s="627"/>
      <c r="D873" s="50">
        <v>10</v>
      </c>
      <c r="E873" s="49" t="s">
        <v>429</v>
      </c>
      <c r="F873" s="50">
        <v>700</v>
      </c>
      <c r="G873" s="687">
        <f t="shared" si="14"/>
        <v>7000</v>
      </c>
      <c r="H873" s="627"/>
      <c r="I873" s="627"/>
      <c r="J873" s="627"/>
      <c r="K873" s="627"/>
      <c r="N873" s="633"/>
    </row>
    <row r="874" spans="1:14" s="626" customFormat="1" ht="31.5" hidden="1" outlineLevel="1">
      <c r="A874" s="627"/>
      <c r="B874" s="48" t="s">
        <v>443</v>
      </c>
      <c r="C874" s="627"/>
      <c r="D874" s="50">
        <v>100</v>
      </c>
      <c r="E874" s="49" t="s">
        <v>429</v>
      </c>
      <c r="F874" s="50">
        <v>100</v>
      </c>
      <c r="G874" s="687">
        <f t="shared" si="14"/>
        <v>10000</v>
      </c>
      <c r="H874" s="627"/>
      <c r="I874" s="627"/>
      <c r="J874" s="627"/>
      <c r="K874" s="627"/>
      <c r="N874" s="633"/>
    </row>
    <row r="875" spans="1:14" s="626" customFormat="1" ht="15.75" hidden="1" outlineLevel="1">
      <c r="A875" s="627"/>
      <c r="B875" s="48" t="s">
        <v>444</v>
      </c>
      <c r="C875" s="627"/>
      <c r="D875" s="50">
        <v>2</v>
      </c>
      <c r="E875" s="49" t="s">
        <v>129</v>
      </c>
      <c r="F875" s="50">
        <v>800</v>
      </c>
      <c r="G875" s="687">
        <f t="shared" si="14"/>
        <v>1600</v>
      </c>
      <c r="H875" s="627"/>
      <c r="I875" s="627"/>
      <c r="J875" s="627"/>
      <c r="K875" s="627"/>
      <c r="N875" s="633"/>
    </row>
    <row r="876" spans="1:14" s="626" customFormat="1" ht="15.75" collapsed="1">
      <c r="A876" s="627"/>
      <c r="B876" s="627"/>
      <c r="C876" s="627"/>
      <c r="D876" s="627"/>
      <c r="E876" s="627"/>
      <c r="F876" s="629"/>
      <c r="H876" s="627"/>
      <c r="I876" s="627"/>
      <c r="J876" s="627"/>
      <c r="K876" s="627"/>
      <c r="N876" s="633"/>
    </row>
    <row r="877" spans="1:14" s="633" customFormat="1" ht="15.75">
      <c r="A877" s="627"/>
      <c r="B877" s="630" t="s">
        <v>1292</v>
      </c>
      <c r="C877" s="630"/>
      <c r="D877" s="630"/>
      <c r="E877" s="630"/>
      <c r="F877" s="632"/>
      <c r="G877" s="631">
        <f>SUM(G878:G882)</f>
        <v>25943276.704999998</v>
      </c>
      <c r="H877" s="630"/>
      <c r="I877" s="630"/>
      <c r="J877" s="630"/>
      <c r="K877" s="630"/>
    </row>
    <row r="878" spans="1:14" s="626" customFormat="1" ht="15.75" hidden="1" outlineLevel="1">
      <c r="A878" s="630"/>
      <c r="B878" s="78" t="s">
        <v>464</v>
      </c>
      <c r="C878" s="627"/>
      <c r="D878" s="642">
        <v>570</v>
      </c>
      <c r="E878" s="80" t="s">
        <v>466</v>
      </c>
      <c r="F878" s="638">
        <v>712</v>
      </c>
      <c r="G878" s="687">
        <f t="shared" si="14"/>
        <v>405840</v>
      </c>
      <c r="H878" s="627"/>
      <c r="I878" s="627"/>
      <c r="J878" s="627"/>
      <c r="K878" s="627"/>
      <c r="N878" s="633"/>
    </row>
    <row r="879" spans="1:14" s="626" customFormat="1" ht="15.75" hidden="1" outlineLevel="1">
      <c r="A879" s="627"/>
      <c r="B879" s="97" t="s">
        <v>468</v>
      </c>
      <c r="C879" s="627"/>
      <c r="D879" s="80">
        <f>1560000-260969.69</f>
        <v>1299030.31</v>
      </c>
      <c r="E879" s="80" t="s">
        <v>469</v>
      </c>
      <c r="F879" s="98">
        <v>5.5</v>
      </c>
      <c r="G879" s="687">
        <f t="shared" si="14"/>
        <v>7144666.7050000001</v>
      </c>
      <c r="H879" s="627"/>
      <c r="I879" s="627"/>
      <c r="J879" s="627"/>
      <c r="K879" s="627"/>
      <c r="N879" s="633"/>
    </row>
    <row r="880" spans="1:14" s="626" customFormat="1" ht="15.75" hidden="1" outlineLevel="1">
      <c r="A880" s="627"/>
      <c r="B880" s="77" t="s">
        <v>471</v>
      </c>
      <c r="C880" s="627"/>
      <c r="D880" s="80">
        <v>3530</v>
      </c>
      <c r="E880" s="80" t="s">
        <v>472</v>
      </c>
      <c r="F880" s="80">
        <v>2960</v>
      </c>
      <c r="G880" s="687">
        <f t="shared" si="14"/>
        <v>10448800</v>
      </c>
      <c r="H880" s="627"/>
      <c r="I880" s="627"/>
      <c r="J880" s="627"/>
      <c r="K880" s="627"/>
      <c r="N880" s="633"/>
    </row>
    <row r="881" spans="1:14" s="626" customFormat="1" ht="15.75" hidden="1" outlineLevel="1">
      <c r="A881" s="627"/>
      <c r="B881" s="77" t="s">
        <v>475</v>
      </c>
      <c r="C881" s="627"/>
      <c r="D881" s="80">
        <v>39800</v>
      </c>
      <c r="E881" s="80" t="s">
        <v>466</v>
      </c>
      <c r="F881" s="80">
        <v>108</v>
      </c>
      <c r="G881" s="687">
        <f t="shared" si="14"/>
        <v>4298400</v>
      </c>
      <c r="H881" s="627"/>
      <c r="I881" s="627"/>
      <c r="J881" s="627"/>
      <c r="K881" s="627"/>
      <c r="N881" s="633"/>
    </row>
    <row r="882" spans="1:14" s="626" customFormat="1" ht="15.75" hidden="1" outlineLevel="1">
      <c r="A882" s="627"/>
      <c r="B882" s="77" t="s">
        <v>478</v>
      </c>
      <c r="C882" s="627"/>
      <c r="D882" s="80">
        <v>411000</v>
      </c>
      <c r="E882" s="80" t="s">
        <v>466</v>
      </c>
      <c r="F882" s="92">
        <v>8.8699999999999992</v>
      </c>
      <c r="G882" s="687">
        <f t="shared" si="14"/>
        <v>3645569.9999999995</v>
      </c>
      <c r="H882" s="627"/>
      <c r="I882" s="627"/>
      <c r="J882" s="627"/>
      <c r="K882" s="627"/>
      <c r="N882" s="633"/>
    </row>
    <row r="883" spans="1:14" s="626" customFormat="1" ht="15.75" collapsed="1">
      <c r="A883" s="627"/>
      <c r="B883" s="627"/>
      <c r="C883" s="627"/>
      <c r="D883" s="627"/>
      <c r="E883" s="627"/>
      <c r="F883" s="629"/>
      <c r="G883" s="629"/>
      <c r="H883" s="627"/>
      <c r="I883" s="627"/>
      <c r="J883" s="627"/>
      <c r="K883" s="627"/>
      <c r="N883" s="633"/>
    </row>
    <row r="884" spans="1:14" s="633" customFormat="1" ht="15.75">
      <c r="A884" s="627"/>
      <c r="B884" s="630" t="s">
        <v>1293</v>
      </c>
      <c r="C884" s="630"/>
      <c r="D884" s="630"/>
      <c r="E884" s="630"/>
      <c r="F884" s="632"/>
      <c r="G884" s="631">
        <f>SUM(G885:G935)</f>
        <v>18135505</v>
      </c>
      <c r="H884" s="630"/>
      <c r="I884" s="630"/>
      <c r="J884" s="630"/>
      <c r="K884" s="630"/>
    </row>
    <row r="885" spans="1:14" s="626" customFormat="1" ht="31.5" outlineLevel="1">
      <c r="A885" s="630"/>
      <c r="B885" s="172" t="s">
        <v>490</v>
      </c>
      <c r="C885" s="627"/>
      <c r="D885" s="49">
        <v>12</v>
      </c>
      <c r="E885" s="627" t="s">
        <v>491</v>
      </c>
      <c r="F885" s="49">
        <v>58400</v>
      </c>
      <c r="G885" s="687">
        <f t="shared" si="14"/>
        <v>700800</v>
      </c>
      <c r="H885" s="627"/>
      <c r="I885" s="627"/>
      <c r="J885" s="627"/>
      <c r="K885" s="627"/>
      <c r="N885" s="633"/>
    </row>
    <row r="886" spans="1:14" s="626" customFormat="1" ht="31.5" outlineLevel="1">
      <c r="A886" s="627"/>
      <c r="B886" s="172" t="s">
        <v>493</v>
      </c>
      <c r="C886" s="627"/>
      <c r="D886" s="49">
        <v>12</v>
      </c>
      <c r="E886" s="627" t="s">
        <v>491</v>
      </c>
      <c r="F886" s="49">
        <v>5000</v>
      </c>
      <c r="G886" s="687">
        <f t="shared" si="14"/>
        <v>60000</v>
      </c>
      <c r="H886" s="627"/>
      <c r="I886" s="627"/>
      <c r="J886" s="627"/>
      <c r="K886" s="627"/>
      <c r="N886" s="633"/>
    </row>
    <row r="887" spans="1:14" s="626" customFormat="1" ht="63" outlineLevel="1">
      <c r="A887" s="627"/>
      <c r="B887" s="172" t="s">
        <v>495</v>
      </c>
      <c r="C887" s="627"/>
      <c r="D887" s="49">
        <v>12</v>
      </c>
      <c r="E887" s="627" t="s">
        <v>491</v>
      </c>
      <c r="F887" s="49">
        <v>73000</v>
      </c>
      <c r="G887" s="687">
        <f t="shared" si="14"/>
        <v>876000</v>
      </c>
      <c r="H887" s="627"/>
      <c r="I887" s="627"/>
      <c r="J887" s="627"/>
      <c r="K887" s="627"/>
      <c r="N887" s="633"/>
    </row>
    <row r="888" spans="1:14" s="626" customFormat="1" ht="15.75" outlineLevel="1">
      <c r="A888" s="627"/>
      <c r="B888" s="172" t="s">
        <v>497</v>
      </c>
      <c r="C888" s="627"/>
      <c r="D888" s="49">
        <v>12</v>
      </c>
      <c r="E888" s="627" t="s">
        <v>491</v>
      </c>
      <c r="F888" s="49">
        <v>50000</v>
      </c>
      <c r="G888" s="687">
        <f t="shared" si="14"/>
        <v>600000</v>
      </c>
      <c r="H888" s="627"/>
      <c r="I888" s="627"/>
      <c r="J888" s="627"/>
      <c r="K888" s="627"/>
      <c r="N888" s="633"/>
    </row>
    <row r="889" spans="1:14" s="626" customFormat="1" ht="31.5" outlineLevel="1">
      <c r="A889" s="627"/>
      <c r="B889" s="172" t="s">
        <v>498</v>
      </c>
      <c r="C889" s="627"/>
      <c r="D889" s="49">
        <v>11</v>
      </c>
      <c r="E889" s="627" t="s">
        <v>491</v>
      </c>
      <c r="F889" s="49">
        <v>12000</v>
      </c>
      <c r="G889" s="687">
        <f t="shared" si="14"/>
        <v>132000</v>
      </c>
      <c r="H889" s="627"/>
      <c r="I889" s="627"/>
      <c r="J889" s="627"/>
      <c r="K889" s="627"/>
      <c r="N889" s="633"/>
    </row>
    <row r="890" spans="1:14" s="626" customFormat="1" ht="15.75" outlineLevel="1">
      <c r="A890" s="627"/>
      <c r="B890" s="172" t="s">
        <v>500</v>
      </c>
      <c r="C890" s="627"/>
      <c r="D890" s="49">
        <v>4</v>
      </c>
      <c r="E890" s="627" t="s">
        <v>491</v>
      </c>
      <c r="F890" s="49">
        <v>15000</v>
      </c>
      <c r="G890" s="687">
        <f t="shared" si="14"/>
        <v>60000</v>
      </c>
      <c r="H890" s="627"/>
      <c r="I890" s="627"/>
      <c r="J890" s="627"/>
      <c r="K890" s="627"/>
      <c r="N890" s="633"/>
    </row>
    <row r="891" spans="1:14" s="626" customFormat="1" ht="15.75" outlineLevel="1">
      <c r="A891" s="627"/>
      <c r="B891" s="172" t="s">
        <v>501</v>
      </c>
      <c r="C891" s="627"/>
      <c r="D891" s="49">
        <v>12</v>
      </c>
      <c r="E891" s="627" t="s">
        <v>491</v>
      </c>
      <c r="F891" s="49">
        <v>1500</v>
      </c>
      <c r="G891" s="687">
        <f t="shared" si="14"/>
        <v>18000</v>
      </c>
      <c r="H891" s="627"/>
      <c r="I891" s="627"/>
      <c r="J891" s="627"/>
      <c r="K891" s="627"/>
      <c r="N891" s="633"/>
    </row>
    <row r="892" spans="1:14" s="626" customFormat="1" ht="15.75" outlineLevel="1">
      <c r="A892" s="627"/>
      <c r="B892" s="172" t="s">
        <v>502</v>
      </c>
      <c r="C892" s="627"/>
      <c r="D892" s="49">
        <v>12</v>
      </c>
      <c r="E892" s="627" t="s">
        <v>491</v>
      </c>
      <c r="F892" s="49">
        <v>287500</v>
      </c>
      <c r="G892" s="687">
        <f t="shared" si="14"/>
        <v>3450000</v>
      </c>
      <c r="H892" s="627"/>
      <c r="I892" s="627"/>
      <c r="J892" s="627"/>
      <c r="K892" s="627"/>
      <c r="N892" s="633"/>
    </row>
    <row r="893" spans="1:14" s="626" customFormat="1" ht="47.25" outlineLevel="1">
      <c r="A893" s="627"/>
      <c r="B893" s="172" t="s">
        <v>503</v>
      </c>
      <c r="C893" s="627"/>
      <c r="D893" s="49">
        <v>12</v>
      </c>
      <c r="E893" s="627" t="s">
        <v>491</v>
      </c>
      <c r="F893" s="49">
        <v>14000</v>
      </c>
      <c r="G893" s="687">
        <f t="shared" si="14"/>
        <v>168000</v>
      </c>
      <c r="H893" s="627"/>
      <c r="I893" s="627"/>
      <c r="J893" s="627"/>
      <c r="K893" s="627"/>
      <c r="N893" s="633"/>
    </row>
    <row r="894" spans="1:14" s="626" customFormat="1" ht="47.25" outlineLevel="1">
      <c r="A894" s="627"/>
      <c r="B894" s="172" t="s">
        <v>505</v>
      </c>
      <c r="C894" s="627"/>
      <c r="D894" s="49">
        <v>1</v>
      </c>
      <c r="E894" s="627" t="s">
        <v>491</v>
      </c>
      <c r="F894" s="49">
        <v>1500000</v>
      </c>
      <c r="G894" s="687">
        <f t="shared" si="14"/>
        <v>1500000</v>
      </c>
      <c r="H894" s="627"/>
      <c r="I894" s="627"/>
      <c r="J894" s="627"/>
      <c r="K894" s="627"/>
      <c r="N894" s="633"/>
    </row>
    <row r="895" spans="1:14" s="626" customFormat="1" ht="15.75" outlineLevel="1">
      <c r="A895" s="627"/>
      <c r="B895" s="172" t="s">
        <v>507</v>
      </c>
      <c r="C895" s="627"/>
      <c r="D895" s="49">
        <v>4</v>
      </c>
      <c r="E895" s="627" t="s">
        <v>491</v>
      </c>
      <c r="F895" s="49">
        <v>40000</v>
      </c>
      <c r="G895" s="687">
        <f t="shared" si="14"/>
        <v>160000</v>
      </c>
      <c r="H895" s="627"/>
      <c r="I895" s="627"/>
      <c r="J895" s="627"/>
      <c r="K895" s="627"/>
      <c r="N895" s="633"/>
    </row>
    <row r="896" spans="1:14" s="633" customFormat="1" ht="24.75" customHeight="1" outlineLevel="1">
      <c r="A896" s="627"/>
      <c r="B896" s="649" t="s">
        <v>1294</v>
      </c>
      <c r="C896" s="630"/>
      <c r="D896" s="630"/>
      <c r="E896" s="630"/>
      <c r="F896" s="632"/>
      <c r="G896" s="631"/>
      <c r="H896" s="630"/>
      <c r="I896" s="630"/>
      <c r="J896" s="630"/>
      <c r="K896" s="630"/>
    </row>
    <row r="897" spans="1:14" s="626" customFormat="1" ht="15.75" outlineLevel="1">
      <c r="A897" s="630"/>
      <c r="B897" s="199" t="s">
        <v>511</v>
      </c>
      <c r="C897" s="627"/>
      <c r="D897" s="49">
        <v>800</v>
      </c>
      <c r="E897" s="173" t="s">
        <v>165</v>
      </c>
      <c r="F897" s="49">
        <v>100</v>
      </c>
      <c r="G897" s="687">
        <f t="shared" si="14"/>
        <v>80000</v>
      </c>
      <c r="H897" s="627"/>
      <c r="I897" s="627"/>
      <c r="J897" s="627"/>
      <c r="K897" s="627"/>
      <c r="N897" s="633"/>
    </row>
    <row r="898" spans="1:14" s="626" customFormat="1" ht="15.75" outlineLevel="1">
      <c r="A898" s="627"/>
      <c r="B898" s="199" t="s">
        <v>513</v>
      </c>
      <c r="C898" s="627"/>
      <c r="D898" s="49">
        <v>600</v>
      </c>
      <c r="E898" s="173" t="s">
        <v>12</v>
      </c>
      <c r="F898" s="49">
        <v>150</v>
      </c>
      <c r="G898" s="687">
        <f t="shared" si="14"/>
        <v>90000</v>
      </c>
      <c r="H898" s="627"/>
      <c r="I898" s="627"/>
      <c r="J898" s="627"/>
      <c r="K898" s="627"/>
      <c r="N898" s="633"/>
    </row>
    <row r="899" spans="1:14" s="626" customFormat="1" ht="15.75" outlineLevel="1">
      <c r="A899" s="627"/>
      <c r="B899" s="199" t="s">
        <v>515</v>
      </c>
      <c r="C899" s="627"/>
      <c r="D899" s="49">
        <v>1</v>
      </c>
      <c r="E899" s="173" t="s">
        <v>12</v>
      </c>
      <c r="F899" s="49">
        <v>50000</v>
      </c>
      <c r="G899" s="687">
        <f t="shared" si="14"/>
        <v>50000</v>
      </c>
      <c r="H899" s="627"/>
      <c r="I899" s="627"/>
      <c r="J899" s="627"/>
      <c r="K899" s="627"/>
      <c r="N899" s="633"/>
    </row>
    <row r="900" spans="1:14" s="626" customFormat="1" ht="31.5" outlineLevel="1">
      <c r="A900" s="627"/>
      <c r="B900" s="199" t="s">
        <v>516</v>
      </c>
      <c r="C900" s="627"/>
      <c r="D900" s="49">
        <v>2</v>
      </c>
      <c r="E900" s="173" t="s">
        <v>12</v>
      </c>
      <c r="F900" s="49">
        <v>18500</v>
      </c>
      <c r="G900" s="687">
        <f t="shared" si="14"/>
        <v>37000</v>
      </c>
      <c r="H900" s="627"/>
      <c r="I900" s="627"/>
      <c r="J900" s="627"/>
      <c r="K900" s="627"/>
      <c r="N900" s="633"/>
    </row>
    <row r="901" spans="1:14" s="626" customFormat="1" ht="31.5" outlineLevel="1">
      <c r="A901" s="627"/>
      <c r="B901" s="199" t="s">
        <v>518</v>
      </c>
      <c r="C901" s="627"/>
      <c r="D901" s="49">
        <v>2</v>
      </c>
      <c r="E901" s="173" t="s">
        <v>12</v>
      </c>
      <c r="F901" s="49">
        <v>20500</v>
      </c>
      <c r="G901" s="687">
        <f t="shared" si="14"/>
        <v>41000</v>
      </c>
      <c r="H901" s="627"/>
      <c r="I901" s="627"/>
      <c r="J901" s="627"/>
      <c r="K901" s="627"/>
      <c r="N901" s="633"/>
    </row>
    <row r="902" spans="1:14" s="626" customFormat="1" ht="31.5" outlineLevel="1">
      <c r="A902" s="627"/>
      <c r="B902" s="199" t="s">
        <v>520</v>
      </c>
      <c r="C902" s="627"/>
      <c r="D902" s="49">
        <v>2</v>
      </c>
      <c r="E902" s="173" t="s">
        <v>12</v>
      </c>
      <c r="F902" s="49">
        <v>34000</v>
      </c>
      <c r="G902" s="687">
        <f t="shared" si="14"/>
        <v>68000</v>
      </c>
      <c r="H902" s="627"/>
      <c r="I902" s="627"/>
      <c r="J902" s="627"/>
      <c r="K902" s="627"/>
      <c r="N902" s="633"/>
    </row>
    <row r="903" spans="1:14" s="626" customFormat="1" ht="110.25" outlineLevel="1">
      <c r="A903" s="627"/>
      <c r="B903" s="199" t="s">
        <v>522</v>
      </c>
      <c r="C903" s="627"/>
      <c r="D903" s="49">
        <v>50</v>
      </c>
      <c r="E903" s="202" t="s">
        <v>12</v>
      </c>
      <c r="F903" s="49">
        <v>2000</v>
      </c>
      <c r="G903" s="687">
        <f t="shared" si="14"/>
        <v>100000</v>
      </c>
      <c r="H903" s="627"/>
      <c r="I903" s="627"/>
      <c r="J903" s="627"/>
      <c r="K903" s="627"/>
      <c r="N903" s="633"/>
    </row>
    <row r="904" spans="1:14" s="626" customFormat="1" ht="15.75" outlineLevel="1">
      <c r="A904" s="627"/>
      <c r="B904" s="199" t="s">
        <v>523</v>
      </c>
      <c r="C904" s="627"/>
      <c r="D904" s="49">
        <v>25</v>
      </c>
      <c r="E904" s="202" t="s">
        <v>12</v>
      </c>
      <c r="F904" s="49">
        <v>8000</v>
      </c>
      <c r="G904" s="687">
        <f t="shared" si="14"/>
        <v>200000</v>
      </c>
      <c r="H904" s="627"/>
      <c r="I904" s="627"/>
      <c r="J904" s="627"/>
      <c r="K904" s="627"/>
      <c r="N904" s="633"/>
    </row>
    <row r="905" spans="1:14" s="626" customFormat="1" ht="31.5" outlineLevel="1">
      <c r="A905" s="627"/>
      <c r="B905" s="206" t="s">
        <v>525</v>
      </c>
      <c r="C905" s="627"/>
      <c r="D905" s="208">
        <v>2</v>
      </c>
      <c r="E905" s="207" t="s">
        <v>12</v>
      </c>
      <c r="F905" s="208">
        <v>30000</v>
      </c>
      <c r="G905" s="687">
        <f t="shared" si="14"/>
        <v>60000</v>
      </c>
      <c r="H905" s="627"/>
      <c r="I905" s="627"/>
      <c r="J905" s="627"/>
      <c r="K905" s="627"/>
      <c r="N905" s="633"/>
    </row>
    <row r="906" spans="1:14" s="626" customFormat="1" ht="47.25" outlineLevel="1">
      <c r="A906" s="627"/>
      <c r="B906" s="218" t="s">
        <v>529</v>
      </c>
      <c r="C906" s="627"/>
      <c r="D906" s="49">
        <v>12</v>
      </c>
      <c r="E906" s="49" t="s">
        <v>491</v>
      </c>
      <c r="F906" s="49">
        <v>160000</v>
      </c>
      <c r="G906" s="687">
        <f t="shared" si="14"/>
        <v>1920000</v>
      </c>
      <c r="H906" s="627"/>
      <c r="I906" s="627"/>
      <c r="J906" s="627"/>
      <c r="K906" s="627"/>
      <c r="N906" s="633"/>
    </row>
    <row r="907" spans="1:14" s="626" customFormat="1" ht="31.5" outlineLevel="1">
      <c r="A907" s="627"/>
      <c r="B907" s="218" t="s">
        <v>531</v>
      </c>
      <c r="C907" s="627"/>
      <c r="D907" s="49">
        <v>1</v>
      </c>
      <c r="E907" s="49" t="s">
        <v>491</v>
      </c>
      <c r="F907" s="49">
        <v>79800</v>
      </c>
      <c r="G907" s="687">
        <f t="shared" si="14"/>
        <v>79800</v>
      </c>
      <c r="H907" s="627"/>
      <c r="I907" s="627"/>
      <c r="J907" s="627"/>
      <c r="K907" s="627"/>
      <c r="N907" s="633"/>
    </row>
    <row r="908" spans="1:14" s="626" customFormat="1" ht="31.5" outlineLevel="1">
      <c r="A908" s="627"/>
      <c r="B908" s="218" t="s">
        <v>533</v>
      </c>
      <c r="C908" s="627"/>
      <c r="D908" s="49">
        <v>12</v>
      </c>
      <c r="E908" s="84" t="s">
        <v>491</v>
      </c>
      <c r="F908" s="49">
        <v>42000</v>
      </c>
      <c r="G908" s="687">
        <f t="shared" si="14"/>
        <v>504000</v>
      </c>
      <c r="H908" s="627"/>
      <c r="I908" s="627"/>
      <c r="J908" s="627"/>
      <c r="K908" s="627"/>
      <c r="N908" s="633"/>
    </row>
    <row r="909" spans="1:14" s="626" customFormat="1" ht="31.5" outlineLevel="1">
      <c r="A909" s="627"/>
      <c r="B909" s="218" t="s">
        <v>535</v>
      </c>
      <c r="C909" s="627"/>
      <c r="D909" s="49">
        <v>4</v>
      </c>
      <c r="E909" s="84" t="s">
        <v>491</v>
      </c>
      <c r="F909" s="49">
        <v>12000</v>
      </c>
      <c r="G909" s="687">
        <f t="shared" si="14"/>
        <v>48000</v>
      </c>
      <c r="H909" s="627"/>
      <c r="I909" s="627"/>
      <c r="J909" s="627"/>
      <c r="K909" s="627"/>
      <c r="N909" s="633"/>
    </row>
    <row r="910" spans="1:14" s="626" customFormat="1" ht="47.25" outlineLevel="1">
      <c r="A910" s="627"/>
      <c r="B910" s="218" t="s">
        <v>536</v>
      </c>
      <c r="C910" s="627"/>
      <c r="D910" s="49">
        <v>12</v>
      </c>
      <c r="E910" s="84" t="s">
        <v>491</v>
      </c>
      <c r="F910" s="49">
        <v>1500</v>
      </c>
      <c r="G910" s="687">
        <f t="shared" si="14"/>
        <v>18000</v>
      </c>
      <c r="H910" s="627"/>
      <c r="I910" s="627"/>
      <c r="J910" s="627"/>
      <c r="K910" s="627"/>
      <c r="N910" s="633"/>
    </row>
    <row r="911" spans="1:14" s="626" customFormat="1" ht="47.25" outlineLevel="1">
      <c r="A911" s="627"/>
      <c r="B911" s="218" t="s">
        <v>537</v>
      </c>
      <c r="C911" s="627"/>
      <c r="D911" s="49">
        <v>4</v>
      </c>
      <c r="E911" s="84" t="s">
        <v>491</v>
      </c>
      <c r="F911" s="49">
        <v>32000</v>
      </c>
      <c r="G911" s="687">
        <f t="shared" si="14"/>
        <v>128000</v>
      </c>
      <c r="H911" s="627"/>
      <c r="I911" s="627"/>
      <c r="J911" s="627"/>
      <c r="K911" s="627"/>
      <c r="N911" s="633"/>
    </row>
    <row r="912" spans="1:14" s="626" customFormat="1" ht="63" outlineLevel="1">
      <c r="A912" s="627"/>
      <c r="B912" s="218" t="s">
        <v>538</v>
      </c>
      <c r="C912" s="627"/>
      <c r="D912" s="49">
        <v>1</v>
      </c>
      <c r="E912" s="84" t="s">
        <v>491</v>
      </c>
      <c r="F912" s="49">
        <v>1500</v>
      </c>
      <c r="G912" s="687">
        <f t="shared" si="14"/>
        <v>1500</v>
      </c>
      <c r="H912" s="627"/>
      <c r="I912" s="627"/>
      <c r="J912" s="627"/>
      <c r="K912" s="627"/>
      <c r="N912" s="633"/>
    </row>
    <row r="913" spans="1:14" s="626" customFormat="1" ht="31.5" outlineLevel="1">
      <c r="A913" s="627"/>
      <c r="B913" s="218" t="s">
        <v>540</v>
      </c>
      <c r="C913" s="627"/>
      <c r="D913" s="49">
        <v>1</v>
      </c>
      <c r="E913" s="84" t="s">
        <v>491</v>
      </c>
      <c r="F913" s="49">
        <v>200000</v>
      </c>
      <c r="G913" s="687">
        <f t="shared" si="14"/>
        <v>200000</v>
      </c>
      <c r="H913" s="627"/>
      <c r="I913" s="627"/>
      <c r="J913" s="627"/>
      <c r="K913" s="627"/>
      <c r="N913" s="633"/>
    </row>
    <row r="914" spans="1:14" s="626" customFormat="1" ht="47.25" outlineLevel="1">
      <c r="A914" s="627"/>
      <c r="B914" s="218" t="s">
        <v>542</v>
      </c>
      <c r="C914" s="627"/>
      <c r="D914" s="49">
        <v>1</v>
      </c>
      <c r="E914" s="84" t="s">
        <v>491</v>
      </c>
      <c r="F914" s="49">
        <v>40000</v>
      </c>
      <c r="G914" s="687">
        <f t="shared" ref="G914:G955" si="15">D914*F914</f>
        <v>40000</v>
      </c>
      <c r="H914" s="627"/>
      <c r="I914" s="627"/>
      <c r="J914" s="627"/>
      <c r="K914" s="627"/>
      <c r="N914" s="633"/>
    </row>
    <row r="915" spans="1:14" s="626" customFormat="1" ht="47.25" outlineLevel="1">
      <c r="A915" s="627"/>
      <c r="B915" s="218" t="s">
        <v>543</v>
      </c>
      <c r="C915" s="627"/>
      <c r="D915" s="49">
        <v>1</v>
      </c>
      <c r="E915" s="84" t="s">
        <v>491</v>
      </c>
      <c r="F915" s="49">
        <v>120000</v>
      </c>
      <c r="G915" s="687">
        <f t="shared" si="15"/>
        <v>120000</v>
      </c>
      <c r="H915" s="627"/>
      <c r="I915" s="627"/>
      <c r="J915" s="627"/>
      <c r="K915" s="627"/>
      <c r="N915" s="633"/>
    </row>
    <row r="916" spans="1:14" s="626" customFormat="1" ht="31.5" outlineLevel="1">
      <c r="A916" s="627"/>
      <c r="B916" s="218" t="s">
        <v>544</v>
      </c>
      <c r="C916" s="627"/>
      <c r="D916" s="49">
        <v>12</v>
      </c>
      <c r="E916" s="84" t="s">
        <v>491</v>
      </c>
      <c r="F916" s="49">
        <v>37500</v>
      </c>
      <c r="G916" s="687">
        <f t="shared" si="15"/>
        <v>450000</v>
      </c>
      <c r="H916" s="627"/>
      <c r="I916" s="627"/>
      <c r="J916" s="627"/>
      <c r="K916" s="627"/>
      <c r="N916" s="633"/>
    </row>
    <row r="917" spans="1:14" s="626" customFormat="1" ht="15.75" outlineLevel="1">
      <c r="A917" s="627"/>
      <c r="B917" s="218" t="s">
        <v>545</v>
      </c>
      <c r="C917" s="627"/>
      <c r="D917" s="49">
        <v>5</v>
      </c>
      <c r="E917" s="84" t="s">
        <v>491</v>
      </c>
      <c r="F917" s="49">
        <v>10000</v>
      </c>
      <c r="G917" s="687">
        <f t="shared" si="15"/>
        <v>50000</v>
      </c>
      <c r="H917" s="627"/>
      <c r="I917" s="627"/>
      <c r="J917" s="627"/>
      <c r="K917" s="627"/>
      <c r="N917" s="633"/>
    </row>
    <row r="918" spans="1:14" s="626" customFormat="1" ht="31.5" outlineLevel="1">
      <c r="A918" s="627"/>
      <c r="B918" s="218" t="s">
        <v>546</v>
      </c>
      <c r="C918" s="627"/>
      <c r="D918" s="49">
        <v>12</v>
      </c>
      <c r="E918" s="84" t="s">
        <v>491</v>
      </c>
      <c r="F918" s="49">
        <v>58400</v>
      </c>
      <c r="G918" s="687">
        <f t="shared" si="15"/>
        <v>700800</v>
      </c>
      <c r="H918" s="627"/>
      <c r="I918" s="627"/>
      <c r="J918" s="627"/>
      <c r="K918" s="627"/>
      <c r="N918" s="633"/>
    </row>
    <row r="919" spans="1:14" s="626" customFormat="1" ht="31.5" outlineLevel="1">
      <c r="A919" s="627"/>
      <c r="B919" s="218" t="s">
        <v>547</v>
      </c>
      <c r="C919" s="627"/>
      <c r="D919" s="49">
        <v>5</v>
      </c>
      <c r="E919" s="84" t="s">
        <v>491</v>
      </c>
      <c r="F919" s="49">
        <v>20000</v>
      </c>
      <c r="G919" s="687">
        <f t="shared" si="15"/>
        <v>100000</v>
      </c>
      <c r="H919" s="627"/>
      <c r="I919" s="627"/>
      <c r="J919" s="627"/>
      <c r="K919" s="627"/>
      <c r="N919" s="633"/>
    </row>
    <row r="920" spans="1:14" s="626" customFormat="1" ht="31.5" outlineLevel="1">
      <c r="A920" s="627"/>
      <c r="B920" s="218" t="s">
        <v>548</v>
      </c>
      <c r="C920" s="627"/>
      <c r="D920" s="49">
        <v>3</v>
      </c>
      <c r="E920" s="84" t="s">
        <v>491</v>
      </c>
      <c r="F920" s="49">
        <v>835</v>
      </c>
      <c r="G920" s="687">
        <f t="shared" si="15"/>
        <v>2505</v>
      </c>
      <c r="H920" s="627"/>
      <c r="I920" s="627"/>
      <c r="J920" s="627"/>
      <c r="K920" s="627"/>
      <c r="N920" s="633"/>
    </row>
    <row r="921" spans="1:14" s="626" customFormat="1" ht="31.5" outlineLevel="1">
      <c r="A921" s="627"/>
      <c r="B921" s="218" t="s">
        <v>550</v>
      </c>
      <c r="C921" s="627"/>
      <c r="D921" s="49">
        <v>1</v>
      </c>
      <c r="E921" s="84" t="s">
        <v>491</v>
      </c>
      <c r="F921" s="49">
        <v>280000</v>
      </c>
      <c r="G921" s="687">
        <f t="shared" si="15"/>
        <v>280000</v>
      </c>
      <c r="H921" s="627"/>
      <c r="I921" s="627"/>
      <c r="J921" s="627"/>
      <c r="K921" s="627"/>
      <c r="N921" s="633"/>
    </row>
    <row r="922" spans="1:14" s="626" customFormat="1" ht="15.75" outlineLevel="1">
      <c r="A922" s="627"/>
      <c r="B922" s="218" t="s">
        <v>552</v>
      </c>
      <c r="C922" s="627"/>
      <c r="D922" s="49">
        <v>1</v>
      </c>
      <c r="E922" s="84" t="s">
        <v>491</v>
      </c>
      <c r="F922" s="49">
        <v>25000</v>
      </c>
      <c r="G922" s="687">
        <f t="shared" si="15"/>
        <v>25000</v>
      </c>
      <c r="H922" s="627"/>
      <c r="I922" s="627"/>
      <c r="J922" s="627"/>
      <c r="K922" s="627"/>
      <c r="N922" s="633"/>
    </row>
    <row r="923" spans="1:14" s="626" customFormat="1" ht="15.75" outlineLevel="1">
      <c r="A923" s="627"/>
      <c r="B923" s="218" t="s">
        <v>554</v>
      </c>
      <c r="C923" s="627"/>
      <c r="D923" s="49">
        <v>2</v>
      </c>
      <c r="E923" s="84" t="s">
        <v>491</v>
      </c>
      <c r="F923" s="49">
        <v>5000</v>
      </c>
      <c r="G923" s="687">
        <f t="shared" si="15"/>
        <v>10000</v>
      </c>
      <c r="H923" s="627"/>
      <c r="I923" s="627"/>
      <c r="J923" s="627"/>
      <c r="K923" s="627"/>
      <c r="N923" s="633"/>
    </row>
    <row r="924" spans="1:14" s="626" customFormat="1" ht="15.75" outlineLevel="1">
      <c r="A924" s="627"/>
      <c r="B924" s="218" t="s">
        <v>555</v>
      </c>
      <c r="C924" s="627"/>
      <c r="D924" s="49">
        <v>1</v>
      </c>
      <c r="E924" s="84" t="s">
        <v>491</v>
      </c>
      <c r="F924" s="49">
        <v>160000</v>
      </c>
      <c r="G924" s="687">
        <f t="shared" si="15"/>
        <v>160000</v>
      </c>
      <c r="H924" s="627"/>
      <c r="I924" s="627"/>
      <c r="J924" s="627"/>
      <c r="K924" s="627"/>
      <c r="N924" s="633"/>
    </row>
    <row r="925" spans="1:14" s="626" customFormat="1" ht="31.5" outlineLevel="1">
      <c r="A925" s="627"/>
      <c r="B925" s="218" t="s">
        <v>557</v>
      </c>
      <c r="C925" s="627"/>
      <c r="D925" s="49">
        <v>2</v>
      </c>
      <c r="E925" s="84" t="s">
        <v>491</v>
      </c>
      <c r="F925" s="49">
        <v>11100</v>
      </c>
      <c r="G925" s="687">
        <f t="shared" si="15"/>
        <v>22200</v>
      </c>
      <c r="H925" s="627"/>
      <c r="I925" s="627"/>
      <c r="J925" s="627"/>
      <c r="K925" s="627"/>
      <c r="N925" s="633"/>
    </row>
    <row r="926" spans="1:14" s="626" customFormat="1" ht="63" outlineLevel="1">
      <c r="A926" s="627"/>
      <c r="B926" s="218" t="s">
        <v>558</v>
      </c>
      <c r="C926" s="627"/>
      <c r="D926" s="49">
        <v>1</v>
      </c>
      <c r="E926" s="84" t="s">
        <v>491</v>
      </c>
      <c r="F926" s="49">
        <v>12000</v>
      </c>
      <c r="G926" s="687">
        <f t="shared" si="15"/>
        <v>12000</v>
      </c>
      <c r="H926" s="627"/>
      <c r="I926" s="627"/>
      <c r="J926" s="627"/>
      <c r="K926" s="627"/>
      <c r="N926" s="633"/>
    </row>
    <row r="927" spans="1:14" s="626" customFormat="1" ht="31.5" outlineLevel="1">
      <c r="A927" s="627"/>
      <c r="B927" s="218" t="s">
        <v>560</v>
      </c>
      <c r="C927" s="627"/>
      <c r="D927" s="49">
        <v>12</v>
      </c>
      <c r="E927" s="84" t="s">
        <v>491</v>
      </c>
      <c r="F927" s="49">
        <v>1250</v>
      </c>
      <c r="G927" s="687">
        <f t="shared" si="15"/>
        <v>15000</v>
      </c>
      <c r="H927" s="627"/>
      <c r="I927" s="627"/>
      <c r="J927" s="627"/>
      <c r="K927" s="627"/>
      <c r="N927" s="633"/>
    </row>
    <row r="928" spans="1:14" s="626" customFormat="1" ht="15.75" outlineLevel="1">
      <c r="A928" s="627"/>
      <c r="B928" s="218" t="s">
        <v>561</v>
      </c>
      <c r="C928" s="627"/>
      <c r="D928" s="49">
        <v>1</v>
      </c>
      <c r="E928" s="84" t="s">
        <v>491</v>
      </c>
      <c r="F928" s="49">
        <v>22900</v>
      </c>
      <c r="G928" s="687">
        <f t="shared" si="15"/>
        <v>22900</v>
      </c>
      <c r="H928" s="627"/>
      <c r="I928" s="627"/>
      <c r="J928" s="627"/>
      <c r="K928" s="627"/>
      <c r="N928" s="633"/>
    </row>
    <row r="929" spans="1:14" s="626" customFormat="1" ht="47.25" outlineLevel="1">
      <c r="A929" s="627"/>
      <c r="B929" s="218" t="s">
        <v>563</v>
      </c>
      <c r="C929" s="627"/>
      <c r="D929" s="49">
        <v>1</v>
      </c>
      <c r="E929" s="84" t="s">
        <v>491</v>
      </c>
      <c r="F929" s="49">
        <v>60000</v>
      </c>
      <c r="G929" s="687">
        <f t="shared" si="15"/>
        <v>60000</v>
      </c>
      <c r="H929" s="627"/>
      <c r="I929" s="627"/>
      <c r="J929" s="627"/>
      <c r="K929" s="627"/>
      <c r="N929" s="633"/>
    </row>
    <row r="930" spans="1:14" s="626" customFormat="1" ht="31.5" outlineLevel="1">
      <c r="A930" s="627"/>
      <c r="B930" s="218" t="s">
        <v>564</v>
      </c>
      <c r="C930" s="627"/>
      <c r="D930" s="49">
        <v>1</v>
      </c>
      <c r="E930" s="84" t="s">
        <v>491</v>
      </c>
      <c r="F930" s="49">
        <v>35000</v>
      </c>
      <c r="G930" s="687">
        <f t="shared" si="15"/>
        <v>35000</v>
      </c>
      <c r="H930" s="627"/>
      <c r="I930" s="627"/>
      <c r="J930" s="627"/>
      <c r="K930" s="627"/>
      <c r="N930" s="633"/>
    </row>
    <row r="931" spans="1:14" s="626" customFormat="1" ht="31.5" outlineLevel="1">
      <c r="A931" s="627"/>
      <c r="B931" s="218" t="s">
        <v>566</v>
      </c>
      <c r="C931" s="627"/>
      <c r="D931" s="49">
        <v>1</v>
      </c>
      <c r="E931" s="49" t="s">
        <v>491</v>
      </c>
      <c r="F931" s="49">
        <v>100000</v>
      </c>
      <c r="G931" s="687">
        <f t="shared" si="15"/>
        <v>100000</v>
      </c>
      <c r="H931" s="627"/>
      <c r="I931" s="627"/>
      <c r="J931" s="627"/>
      <c r="K931" s="627"/>
      <c r="N931" s="633"/>
    </row>
    <row r="932" spans="1:14" s="626" customFormat="1" ht="126" outlineLevel="1">
      <c r="A932" s="627"/>
      <c r="B932" s="218" t="s">
        <v>568</v>
      </c>
      <c r="C932" s="627"/>
      <c r="D932" s="49">
        <v>1</v>
      </c>
      <c r="E932" s="84" t="s">
        <v>491</v>
      </c>
      <c r="F932" s="49">
        <v>390000</v>
      </c>
      <c r="G932" s="687">
        <f t="shared" si="15"/>
        <v>390000</v>
      </c>
      <c r="H932" s="627"/>
      <c r="I932" s="627"/>
      <c r="J932" s="627"/>
      <c r="K932" s="627"/>
      <c r="N932" s="633"/>
    </row>
    <row r="933" spans="1:14" s="626" customFormat="1" ht="15.75" outlineLevel="1">
      <c r="A933" s="627"/>
      <c r="B933" s="218" t="s">
        <v>570</v>
      </c>
      <c r="C933" s="627"/>
      <c r="D933" s="49">
        <v>12</v>
      </c>
      <c r="E933" s="84" t="s">
        <v>491</v>
      </c>
      <c r="F933" s="49">
        <v>340000</v>
      </c>
      <c r="G933" s="687">
        <f t="shared" si="15"/>
        <v>4080000</v>
      </c>
      <c r="H933" s="627"/>
      <c r="I933" s="627"/>
      <c r="J933" s="627"/>
      <c r="K933" s="627"/>
      <c r="N933" s="633"/>
    </row>
    <row r="934" spans="1:14" s="626" customFormat="1" ht="15.75" outlineLevel="1">
      <c r="A934" s="627"/>
      <c r="B934" s="218" t="s">
        <v>572</v>
      </c>
      <c r="C934" s="627"/>
      <c r="D934" s="49">
        <v>1</v>
      </c>
      <c r="E934" s="84" t="s">
        <v>491</v>
      </c>
      <c r="F934" s="49">
        <v>110000</v>
      </c>
      <c r="G934" s="687">
        <f t="shared" si="15"/>
        <v>110000</v>
      </c>
      <c r="H934" s="627"/>
      <c r="I934" s="627"/>
      <c r="J934" s="627"/>
      <c r="K934" s="627"/>
      <c r="N934" s="633"/>
    </row>
    <row r="935" spans="1:14" s="626" customFormat="1" ht="31.5" customHeight="1" outlineLevel="1">
      <c r="A935" s="627"/>
      <c r="B935" s="651" t="s">
        <v>621</v>
      </c>
      <c r="C935" s="627"/>
      <c r="D935" s="627"/>
      <c r="E935" s="627"/>
      <c r="F935" s="629"/>
      <c r="G935" s="631"/>
      <c r="H935" s="627"/>
      <c r="I935" s="627"/>
      <c r="J935" s="627"/>
      <c r="K935" s="627"/>
      <c r="N935" s="633"/>
    </row>
    <row r="936" spans="1:14" s="633" customFormat="1" ht="31.5" outlineLevel="1">
      <c r="A936" s="627"/>
      <c r="B936" s="650" t="s">
        <v>622</v>
      </c>
      <c r="C936" s="630"/>
      <c r="D936" s="653">
        <v>1</v>
      </c>
      <c r="E936" s="642" t="s">
        <v>1296</v>
      </c>
      <c r="F936" s="654">
        <v>510000</v>
      </c>
      <c r="G936" s="687">
        <f t="shared" si="15"/>
        <v>510000</v>
      </c>
      <c r="H936" s="630"/>
      <c r="I936" s="630"/>
      <c r="J936" s="630"/>
      <c r="K936" s="630"/>
    </row>
    <row r="937" spans="1:14" s="626" customFormat="1" ht="31.5" outlineLevel="1">
      <c r="A937" s="630"/>
      <c r="B937" s="650" t="s">
        <v>625</v>
      </c>
      <c r="C937" s="627"/>
      <c r="D937" s="653">
        <v>1</v>
      </c>
      <c r="E937" s="642" t="s">
        <v>1296</v>
      </c>
      <c r="F937" s="654">
        <v>2050578</v>
      </c>
      <c r="G937" s="687">
        <f t="shared" si="15"/>
        <v>2050578</v>
      </c>
      <c r="H937" s="627"/>
      <c r="I937" s="627"/>
      <c r="J937" s="627"/>
      <c r="K937" s="627"/>
      <c r="N937" s="633"/>
    </row>
    <row r="938" spans="1:14" s="626" customFormat="1" ht="47.25" outlineLevel="1">
      <c r="A938" s="627"/>
      <c r="B938" s="317" t="s">
        <v>626</v>
      </c>
      <c r="C938" s="627"/>
      <c r="D938" s="653">
        <v>500</v>
      </c>
      <c r="E938" s="642" t="s">
        <v>1296</v>
      </c>
      <c r="F938" s="654">
        <v>16000</v>
      </c>
      <c r="G938" s="687">
        <f t="shared" si="15"/>
        <v>8000000</v>
      </c>
      <c r="H938" s="627"/>
      <c r="I938" s="627"/>
      <c r="J938" s="627"/>
      <c r="K938" s="627"/>
      <c r="N938" s="633"/>
    </row>
    <row r="939" spans="1:14" s="626" customFormat="1" ht="47.25" outlineLevel="1">
      <c r="A939" s="627"/>
      <c r="B939" s="317" t="s">
        <v>628</v>
      </c>
      <c r="C939" s="627"/>
      <c r="D939" s="653">
        <v>300</v>
      </c>
      <c r="E939" s="642" t="s">
        <v>1296</v>
      </c>
      <c r="F939" s="654">
        <v>20000</v>
      </c>
      <c r="G939" s="687">
        <f t="shared" si="15"/>
        <v>6000000</v>
      </c>
      <c r="H939" s="627"/>
      <c r="I939" s="627"/>
      <c r="J939" s="627"/>
      <c r="K939" s="627"/>
      <c r="N939" s="633"/>
    </row>
    <row r="940" spans="1:14" s="626" customFormat="1" ht="31.5" outlineLevel="1">
      <c r="A940" s="627"/>
      <c r="B940" s="319" t="s">
        <v>629</v>
      </c>
      <c r="C940" s="627"/>
      <c r="D940" s="505">
        <v>36</v>
      </c>
      <c r="E940" s="642" t="s">
        <v>1296</v>
      </c>
      <c r="F940" s="654">
        <v>761388.88800000004</v>
      </c>
      <c r="G940" s="687">
        <f t="shared" si="15"/>
        <v>27409999.968000002</v>
      </c>
      <c r="H940" s="627"/>
      <c r="I940" s="627"/>
      <c r="J940" s="627"/>
      <c r="K940" s="627"/>
      <c r="N940" s="633"/>
    </row>
    <row r="941" spans="1:14" s="626" customFormat="1" ht="15.75">
      <c r="A941" s="627"/>
      <c r="B941" s="627"/>
      <c r="C941" s="627"/>
      <c r="D941" s="627"/>
      <c r="E941" s="627"/>
      <c r="F941" s="629"/>
      <c r="G941" s="632"/>
      <c r="H941" s="627"/>
      <c r="I941" s="627"/>
      <c r="J941" s="627"/>
      <c r="K941" s="627"/>
      <c r="N941" s="633"/>
    </row>
    <row r="942" spans="1:14" s="626" customFormat="1" ht="15.75">
      <c r="A942" s="627"/>
      <c r="B942" s="630" t="s">
        <v>1295</v>
      </c>
      <c r="C942" s="627"/>
      <c r="D942" s="627"/>
      <c r="E942" s="627"/>
      <c r="F942" s="629"/>
      <c r="G942" s="631">
        <f>SUM(G943:G950)</f>
        <v>14990248</v>
      </c>
      <c r="H942" s="627"/>
      <c r="I942" s="627"/>
      <c r="J942" s="627"/>
      <c r="K942" s="627"/>
      <c r="N942" s="633"/>
    </row>
    <row r="943" spans="1:14" s="626" customFormat="1" ht="63" hidden="1" outlineLevel="1">
      <c r="A943" s="627"/>
      <c r="B943" s="652" t="s">
        <v>605</v>
      </c>
      <c r="C943" s="627"/>
      <c r="D943" s="655">
        <v>1</v>
      </c>
      <c r="E943" s="642" t="s">
        <v>1296</v>
      </c>
      <c r="F943" s="656">
        <f>19144.5*64</f>
        <v>1225248</v>
      </c>
      <c r="G943" s="687">
        <f t="shared" si="15"/>
        <v>1225248</v>
      </c>
      <c r="H943" s="627"/>
      <c r="I943" s="627"/>
      <c r="J943" s="627"/>
      <c r="K943" s="627"/>
      <c r="N943" s="633"/>
    </row>
    <row r="944" spans="1:14" s="626" customFormat="1" ht="47.25" hidden="1" outlineLevel="1">
      <c r="A944" s="627"/>
      <c r="B944" s="652" t="s">
        <v>607</v>
      </c>
      <c r="C944" s="627"/>
      <c r="D944" s="296">
        <v>1</v>
      </c>
      <c r="E944" s="642" t="s">
        <v>1296</v>
      </c>
      <c r="F944" s="657">
        <v>10000000</v>
      </c>
      <c r="G944" s="687">
        <f t="shared" si="15"/>
        <v>10000000</v>
      </c>
      <c r="H944" s="627"/>
      <c r="I944" s="627"/>
      <c r="J944" s="627"/>
      <c r="K944" s="627"/>
      <c r="N944" s="633"/>
    </row>
    <row r="945" spans="1:14" s="626" customFormat="1" ht="15.75" hidden="1" outlineLevel="1">
      <c r="A945" s="627"/>
      <c r="B945" s="317" t="s">
        <v>609</v>
      </c>
      <c r="C945" s="627"/>
      <c r="D945" s="49">
        <v>1</v>
      </c>
      <c r="E945" s="642" t="s">
        <v>12</v>
      </c>
      <c r="F945" s="656">
        <v>375000</v>
      </c>
      <c r="G945" s="687">
        <f t="shared" si="15"/>
        <v>375000</v>
      </c>
      <c r="H945" s="627"/>
      <c r="I945" s="627"/>
      <c r="J945" s="627"/>
      <c r="K945" s="627"/>
      <c r="N945" s="633"/>
    </row>
    <row r="946" spans="1:14" s="626" customFormat="1" ht="47.25" hidden="1" outlineLevel="1">
      <c r="A946" s="627"/>
      <c r="B946" s="317" t="s">
        <v>611</v>
      </c>
      <c r="C946" s="627"/>
      <c r="D946" s="656">
        <v>1</v>
      </c>
      <c r="E946" s="642" t="s">
        <v>12</v>
      </c>
      <c r="F946" s="656">
        <v>240000</v>
      </c>
      <c r="G946" s="687">
        <f t="shared" si="15"/>
        <v>240000</v>
      </c>
      <c r="H946" s="627"/>
      <c r="I946" s="627"/>
      <c r="J946" s="627"/>
      <c r="K946" s="627"/>
      <c r="N946" s="633"/>
    </row>
    <row r="947" spans="1:14" s="626" customFormat="1" ht="15.75" hidden="1" outlineLevel="1">
      <c r="A947" s="627"/>
      <c r="B947" s="317" t="s">
        <v>612</v>
      </c>
      <c r="C947" s="627"/>
      <c r="D947" s="656">
        <v>1</v>
      </c>
      <c r="E947" s="642" t="s">
        <v>12</v>
      </c>
      <c r="F947" s="656">
        <v>1500000</v>
      </c>
      <c r="G947" s="687">
        <f t="shared" si="15"/>
        <v>1500000</v>
      </c>
      <c r="H947" s="627"/>
      <c r="I947" s="627"/>
      <c r="J947" s="627"/>
      <c r="K947" s="627"/>
      <c r="N947" s="633"/>
    </row>
    <row r="948" spans="1:14" s="626" customFormat="1" ht="31.5" hidden="1" outlineLevel="1">
      <c r="A948" s="627"/>
      <c r="B948" s="317" t="s">
        <v>613</v>
      </c>
      <c r="C948" s="627"/>
      <c r="D948" s="656">
        <v>1</v>
      </c>
      <c r="E948" s="642" t="s">
        <v>12</v>
      </c>
      <c r="F948" s="656">
        <v>850000</v>
      </c>
      <c r="G948" s="687">
        <f t="shared" si="15"/>
        <v>850000</v>
      </c>
      <c r="H948" s="627"/>
      <c r="I948" s="627"/>
      <c r="J948" s="627"/>
      <c r="K948" s="627"/>
      <c r="N948" s="633"/>
    </row>
    <row r="949" spans="1:14" s="626" customFormat="1" ht="47.25" hidden="1" outlineLevel="1">
      <c r="A949" s="627"/>
      <c r="B949" s="319" t="s">
        <v>615</v>
      </c>
      <c r="C949" s="627"/>
      <c r="D949" s="505">
        <v>1</v>
      </c>
      <c r="E949" s="642" t="s">
        <v>12</v>
      </c>
      <c r="F949" s="654">
        <v>650000</v>
      </c>
      <c r="G949" s="687">
        <f t="shared" si="15"/>
        <v>650000</v>
      </c>
      <c r="H949" s="627"/>
      <c r="I949" s="627"/>
      <c r="J949" s="627"/>
      <c r="K949" s="627"/>
      <c r="N949" s="633"/>
    </row>
    <row r="950" spans="1:14" s="626" customFormat="1" ht="15.75" hidden="1" outlineLevel="1">
      <c r="A950" s="627"/>
      <c r="B950" s="317" t="s">
        <v>617</v>
      </c>
      <c r="C950" s="627"/>
      <c r="D950" s="49">
        <v>1</v>
      </c>
      <c r="E950" s="642" t="s">
        <v>12</v>
      </c>
      <c r="F950" s="181">
        <v>150000</v>
      </c>
      <c r="G950" s="687">
        <f t="shared" si="15"/>
        <v>150000</v>
      </c>
      <c r="H950" s="627"/>
      <c r="I950" s="627"/>
      <c r="J950" s="627"/>
      <c r="K950" s="627"/>
      <c r="N950" s="633"/>
    </row>
    <row r="951" spans="1:14" s="626" customFormat="1" ht="15.75" collapsed="1">
      <c r="A951" s="627"/>
      <c r="B951" s="627"/>
      <c r="C951" s="627"/>
      <c r="D951" s="627"/>
      <c r="E951" s="627"/>
      <c r="F951" s="629"/>
      <c r="G951" s="629"/>
      <c r="H951" s="627"/>
      <c r="I951" s="627"/>
      <c r="J951" s="627"/>
      <c r="K951" s="627"/>
      <c r="N951" s="633"/>
    </row>
    <row r="952" spans="1:14" s="633" customFormat="1" ht="15.75">
      <c r="A952" s="627"/>
      <c r="B952" s="630" t="s">
        <v>1297</v>
      </c>
      <c r="C952" s="630"/>
      <c r="D952" s="630"/>
      <c r="E952" s="630"/>
      <c r="F952" s="632"/>
      <c r="G952" s="631">
        <f>SUM(G954:G1042)</f>
        <v>15291077.293333335</v>
      </c>
      <c r="H952" s="630"/>
      <c r="I952" s="630"/>
      <c r="J952" s="630"/>
      <c r="K952" s="630"/>
    </row>
    <row r="953" spans="1:14" s="626" customFormat="1" ht="15.75" hidden="1" outlineLevel="1">
      <c r="A953" s="630"/>
      <c r="B953" s="658" t="s">
        <v>645</v>
      </c>
      <c r="C953" s="627"/>
      <c r="D953" s="627"/>
      <c r="E953" s="471"/>
      <c r="F953" s="629"/>
      <c r="G953" s="687"/>
      <c r="H953" s="627"/>
      <c r="I953" s="627"/>
      <c r="J953" s="627"/>
      <c r="K953" s="627"/>
      <c r="N953" s="633"/>
    </row>
    <row r="954" spans="1:14" s="626" customFormat="1" ht="31.5" hidden="1" outlineLevel="1">
      <c r="A954" s="627"/>
      <c r="B954" s="659" t="s">
        <v>648</v>
      </c>
      <c r="C954" s="627"/>
      <c r="D954" s="49">
        <v>4</v>
      </c>
      <c r="E954" s="471" t="s">
        <v>491</v>
      </c>
      <c r="F954" s="49">
        <v>21500</v>
      </c>
      <c r="G954" s="687">
        <f t="shared" si="15"/>
        <v>86000</v>
      </c>
      <c r="H954" s="627"/>
      <c r="I954" s="627"/>
      <c r="J954" s="627"/>
      <c r="K954" s="627"/>
      <c r="N954" s="633"/>
    </row>
    <row r="955" spans="1:14" s="626" customFormat="1" ht="15.75" hidden="1" outlineLevel="1">
      <c r="A955" s="627"/>
      <c r="B955" s="660" t="s">
        <v>652</v>
      </c>
      <c r="C955" s="627"/>
      <c r="D955" s="49">
        <v>12</v>
      </c>
      <c r="E955" s="471" t="s">
        <v>491</v>
      </c>
      <c r="F955" s="49">
        <v>1000</v>
      </c>
      <c r="G955" s="687">
        <f t="shared" si="15"/>
        <v>12000</v>
      </c>
      <c r="H955" s="627"/>
      <c r="I955" s="627"/>
      <c r="J955" s="627"/>
      <c r="K955" s="627"/>
      <c r="N955" s="633"/>
    </row>
    <row r="956" spans="1:14" s="626" customFormat="1" ht="15.75" hidden="1" outlineLevel="1">
      <c r="A956" s="627"/>
      <c r="B956" s="659" t="s">
        <v>655</v>
      </c>
      <c r="C956" s="627"/>
      <c r="D956" s="49">
        <v>12</v>
      </c>
      <c r="E956" s="471" t="s">
        <v>491</v>
      </c>
      <c r="F956" s="49">
        <v>50000</v>
      </c>
      <c r="G956" s="687">
        <f t="shared" ref="G956:G1019" si="16">F956*D956</f>
        <v>600000</v>
      </c>
      <c r="H956" s="627"/>
      <c r="I956" s="627"/>
      <c r="J956" s="627"/>
      <c r="K956" s="627"/>
      <c r="N956" s="633"/>
    </row>
    <row r="957" spans="1:14" s="626" customFormat="1" ht="15.75" hidden="1" outlineLevel="1">
      <c r="A957" s="627"/>
      <c r="B957" s="660" t="s">
        <v>657</v>
      </c>
      <c r="C957" s="627"/>
      <c r="D957" s="49">
        <v>2</v>
      </c>
      <c r="E957" s="471" t="s">
        <v>491</v>
      </c>
      <c r="F957" s="49">
        <v>18000</v>
      </c>
      <c r="G957" s="687">
        <f t="shared" si="16"/>
        <v>36000</v>
      </c>
      <c r="H957" s="627"/>
      <c r="I957" s="627"/>
      <c r="J957" s="627"/>
      <c r="K957" s="627"/>
      <c r="N957" s="633"/>
    </row>
    <row r="958" spans="1:14" s="626" customFormat="1" ht="15.75" hidden="1" outlineLevel="1">
      <c r="A958" s="627"/>
      <c r="B958" s="661" t="s">
        <v>659</v>
      </c>
      <c r="C958" s="627"/>
      <c r="D958" s="49">
        <v>12</v>
      </c>
      <c r="E958" s="471" t="s">
        <v>491</v>
      </c>
      <c r="F958" s="49">
        <v>10000</v>
      </c>
      <c r="G958" s="687">
        <f t="shared" si="16"/>
        <v>120000</v>
      </c>
      <c r="H958" s="627"/>
      <c r="I958" s="627"/>
      <c r="J958" s="627"/>
      <c r="K958" s="627"/>
      <c r="N958" s="633"/>
    </row>
    <row r="959" spans="1:14" s="626" customFormat="1" ht="15.75" hidden="1" outlineLevel="1">
      <c r="A959" s="627"/>
      <c r="B959" s="317" t="s">
        <v>662</v>
      </c>
      <c r="C959" s="627"/>
      <c r="D959" s="49">
        <v>12</v>
      </c>
      <c r="E959" s="471" t="s">
        <v>491</v>
      </c>
      <c r="F959" s="49">
        <v>6000</v>
      </c>
      <c r="G959" s="687">
        <f t="shared" si="16"/>
        <v>72000</v>
      </c>
      <c r="H959" s="627"/>
      <c r="I959" s="627"/>
      <c r="J959" s="627"/>
      <c r="K959" s="627"/>
      <c r="N959" s="633"/>
    </row>
    <row r="960" spans="1:14" s="626" customFormat="1" ht="15.75" hidden="1" outlineLevel="1">
      <c r="A960" s="627"/>
      <c r="B960" s="317" t="s">
        <v>665</v>
      </c>
      <c r="C960" s="627"/>
      <c r="D960" s="49">
        <v>12</v>
      </c>
      <c r="E960" s="471" t="s">
        <v>491</v>
      </c>
      <c r="F960" s="49">
        <v>15835</v>
      </c>
      <c r="G960" s="687">
        <f t="shared" si="16"/>
        <v>190020</v>
      </c>
      <c r="H960" s="627"/>
      <c r="I960" s="627"/>
      <c r="J960" s="627"/>
      <c r="K960" s="627"/>
      <c r="N960" s="633"/>
    </row>
    <row r="961" spans="1:14" s="626" customFormat="1" ht="31.5" hidden="1" outlineLevel="1">
      <c r="A961" s="627"/>
      <c r="B961" s="317" t="s">
        <v>667</v>
      </c>
      <c r="C961" s="627"/>
      <c r="D961" s="49">
        <v>1</v>
      </c>
      <c r="E961" s="471" t="s">
        <v>491</v>
      </c>
      <c r="F961" s="49">
        <v>10000</v>
      </c>
      <c r="G961" s="687">
        <f t="shared" si="16"/>
        <v>10000</v>
      </c>
      <c r="H961" s="627"/>
      <c r="I961" s="627"/>
      <c r="J961" s="627"/>
      <c r="K961" s="627"/>
      <c r="N961" s="633"/>
    </row>
    <row r="962" spans="1:14" s="626" customFormat="1" ht="15.75" hidden="1" outlineLevel="1">
      <c r="A962" s="627"/>
      <c r="B962" s="317" t="s">
        <v>670</v>
      </c>
      <c r="C962" s="627"/>
      <c r="D962" s="49">
        <v>11</v>
      </c>
      <c r="E962" s="471" t="s">
        <v>491</v>
      </c>
      <c r="F962" s="49">
        <v>1500</v>
      </c>
      <c r="G962" s="687">
        <f t="shared" si="16"/>
        <v>16500</v>
      </c>
      <c r="H962" s="627"/>
      <c r="I962" s="627"/>
      <c r="J962" s="627"/>
      <c r="K962" s="627"/>
      <c r="N962" s="633"/>
    </row>
    <row r="963" spans="1:14" s="626" customFormat="1" ht="15.75" hidden="1" outlineLevel="1">
      <c r="A963" s="627"/>
      <c r="B963" s="658" t="s">
        <v>671</v>
      </c>
      <c r="C963" s="627"/>
      <c r="D963" s="685"/>
      <c r="E963" s="662"/>
      <c r="F963" s="685"/>
      <c r="G963" s="687"/>
      <c r="H963" s="627"/>
      <c r="I963" s="627"/>
      <c r="J963" s="627"/>
      <c r="K963" s="627"/>
      <c r="N963" s="633"/>
    </row>
    <row r="964" spans="1:14" s="626" customFormat="1" ht="15.75" hidden="1" outlineLevel="1">
      <c r="A964" s="627"/>
      <c r="B964" s="661" t="s">
        <v>673</v>
      </c>
      <c r="C964" s="627"/>
      <c r="D964" s="49">
        <v>1</v>
      </c>
      <c r="E964" s="471" t="s">
        <v>491</v>
      </c>
      <c r="F964" s="49">
        <v>10000</v>
      </c>
      <c r="G964" s="687">
        <f t="shared" si="16"/>
        <v>10000</v>
      </c>
      <c r="H964" s="627"/>
      <c r="I964" s="627"/>
      <c r="J964" s="627"/>
      <c r="K964" s="627"/>
      <c r="N964" s="633"/>
    </row>
    <row r="965" spans="1:14" s="626" customFormat="1" ht="15.75" hidden="1" outlineLevel="1">
      <c r="A965" s="627"/>
      <c r="B965" s="658" t="s">
        <v>675</v>
      </c>
      <c r="C965" s="627"/>
      <c r="D965" s="49"/>
      <c r="E965" s="471"/>
      <c r="F965" s="49"/>
      <c r="G965" s="687"/>
      <c r="H965" s="627"/>
      <c r="I965" s="627"/>
      <c r="J965" s="627"/>
      <c r="K965" s="627"/>
      <c r="N965" s="633"/>
    </row>
    <row r="966" spans="1:14" s="626" customFormat="1" ht="15.75" hidden="1" outlineLevel="1">
      <c r="A966" s="627"/>
      <c r="B966" s="660" t="s">
        <v>677</v>
      </c>
      <c r="C966" s="627"/>
      <c r="D966" s="49">
        <v>8000</v>
      </c>
      <c r="E966" s="471" t="s">
        <v>491</v>
      </c>
      <c r="F966" s="49">
        <v>11.125</v>
      </c>
      <c r="G966" s="687">
        <f t="shared" si="16"/>
        <v>89000</v>
      </c>
      <c r="H966" s="627"/>
      <c r="I966" s="627"/>
      <c r="J966" s="627"/>
      <c r="K966" s="627"/>
      <c r="N966" s="633"/>
    </row>
    <row r="967" spans="1:14" s="626" customFormat="1" ht="15.75" hidden="1" outlineLevel="1">
      <c r="A967" s="627"/>
      <c r="B967" s="660" t="s">
        <v>679</v>
      </c>
      <c r="C967" s="627"/>
      <c r="D967" s="49">
        <v>100</v>
      </c>
      <c r="E967" s="471" t="s">
        <v>491</v>
      </c>
      <c r="F967" s="49">
        <v>12</v>
      </c>
      <c r="G967" s="687">
        <f t="shared" si="16"/>
        <v>1200</v>
      </c>
      <c r="H967" s="627"/>
      <c r="I967" s="627"/>
      <c r="J967" s="627"/>
      <c r="K967" s="627"/>
      <c r="N967" s="633"/>
    </row>
    <row r="968" spans="1:14" s="626" customFormat="1" ht="15.75" hidden="1" outlineLevel="1">
      <c r="A968" s="627"/>
      <c r="B968" s="660" t="s">
        <v>681</v>
      </c>
      <c r="C968" s="627"/>
      <c r="D968" s="49">
        <v>1000</v>
      </c>
      <c r="E968" s="471" t="s">
        <v>491</v>
      </c>
      <c r="F968" s="49">
        <v>5</v>
      </c>
      <c r="G968" s="687">
        <f t="shared" si="16"/>
        <v>5000</v>
      </c>
      <c r="H968" s="627"/>
      <c r="I968" s="627"/>
      <c r="J968" s="627"/>
      <c r="K968" s="627"/>
      <c r="N968" s="633"/>
    </row>
    <row r="969" spans="1:14" s="626" customFormat="1" ht="31.5" hidden="1" outlineLevel="1">
      <c r="A969" s="627"/>
      <c r="B969" s="659" t="s">
        <v>683</v>
      </c>
      <c r="C969" s="627"/>
      <c r="D969" s="49">
        <v>10000</v>
      </c>
      <c r="E969" s="471" t="s">
        <v>491</v>
      </c>
      <c r="F969" s="49">
        <v>12</v>
      </c>
      <c r="G969" s="687">
        <f t="shared" si="16"/>
        <v>120000</v>
      </c>
      <c r="H969" s="627"/>
      <c r="I969" s="627"/>
      <c r="J969" s="627"/>
      <c r="K969" s="627"/>
      <c r="N969" s="633"/>
    </row>
    <row r="970" spans="1:14" s="626" customFormat="1" ht="15.75" hidden="1" outlineLevel="1">
      <c r="A970" s="627"/>
      <c r="B970" s="660" t="s">
        <v>685</v>
      </c>
      <c r="C970" s="627"/>
      <c r="D970" s="49">
        <v>4100</v>
      </c>
      <c r="E970" s="471" t="s">
        <v>491</v>
      </c>
      <c r="F970" s="49">
        <v>30</v>
      </c>
      <c r="G970" s="687">
        <f t="shared" si="16"/>
        <v>123000</v>
      </c>
      <c r="H970" s="627"/>
      <c r="I970" s="627"/>
      <c r="J970" s="627"/>
      <c r="K970" s="627"/>
      <c r="N970" s="633"/>
    </row>
    <row r="971" spans="1:14" s="626" customFormat="1" ht="15.75" hidden="1" outlineLevel="1">
      <c r="A971" s="627"/>
      <c r="B971" s="660" t="s">
        <v>687</v>
      </c>
      <c r="C971" s="627"/>
      <c r="D971" s="49">
        <v>4100</v>
      </c>
      <c r="E971" s="471" t="s">
        <v>491</v>
      </c>
      <c r="F971" s="49">
        <v>55</v>
      </c>
      <c r="G971" s="687">
        <f t="shared" si="16"/>
        <v>225500</v>
      </c>
      <c r="H971" s="627"/>
      <c r="I971" s="627"/>
      <c r="J971" s="627"/>
      <c r="K971" s="627"/>
      <c r="N971" s="633"/>
    </row>
    <row r="972" spans="1:14" s="626" customFormat="1" ht="15.75" hidden="1" outlineLevel="1">
      <c r="A972" s="627"/>
      <c r="B972" s="658" t="s">
        <v>688</v>
      </c>
      <c r="C972" s="627"/>
      <c r="D972" s="627"/>
      <c r="E972" s="627"/>
      <c r="F972" s="629"/>
      <c r="G972" s="687">
        <f t="shared" si="16"/>
        <v>0</v>
      </c>
      <c r="H972" s="627"/>
      <c r="I972" s="627"/>
      <c r="J972" s="627"/>
      <c r="K972" s="627"/>
      <c r="N972" s="633"/>
    </row>
    <row r="973" spans="1:14" s="626" customFormat="1" ht="15.75" hidden="1" outlineLevel="1">
      <c r="A973" s="627"/>
      <c r="B973" s="660" t="s">
        <v>690</v>
      </c>
      <c r="C973" s="627"/>
      <c r="D973" s="49">
        <v>5</v>
      </c>
      <c r="E973" s="471" t="s">
        <v>491</v>
      </c>
      <c r="F973" s="49">
        <v>8500</v>
      </c>
      <c r="G973" s="687">
        <f t="shared" si="16"/>
        <v>42500</v>
      </c>
      <c r="H973" s="627"/>
      <c r="I973" s="627"/>
      <c r="J973" s="627"/>
      <c r="K973" s="627"/>
      <c r="N973" s="633"/>
    </row>
    <row r="974" spans="1:14" s="626" customFormat="1" ht="15.75" hidden="1" outlineLevel="1">
      <c r="A974" s="627"/>
      <c r="B974" s="660" t="s">
        <v>692</v>
      </c>
      <c r="C974" s="627"/>
      <c r="D974" s="49">
        <v>1</v>
      </c>
      <c r="E974" s="471" t="s">
        <v>491</v>
      </c>
      <c r="F974" s="49">
        <v>155000</v>
      </c>
      <c r="G974" s="687">
        <f t="shared" si="16"/>
        <v>155000</v>
      </c>
      <c r="H974" s="627"/>
      <c r="I974" s="627"/>
      <c r="J974" s="627"/>
      <c r="K974" s="627"/>
      <c r="N974" s="633"/>
    </row>
    <row r="975" spans="1:14" s="626" customFormat="1" ht="15.75" hidden="1" outlineLevel="1">
      <c r="A975" s="627"/>
      <c r="B975" s="660" t="s">
        <v>694</v>
      </c>
      <c r="C975" s="627"/>
      <c r="D975" s="49">
        <v>1</v>
      </c>
      <c r="E975" s="471" t="s">
        <v>491</v>
      </c>
      <c r="F975" s="49">
        <v>50000</v>
      </c>
      <c r="G975" s="687">
        <f t="shared" si="16"/>
        <v>50000</v>
      </c>
      <c r="H975" s="627"/>
      <c r="I975" s="627"/>
      <c r="J975" s="627"/>
      <c r="K975" s="627"/>
      <c r="N975" s="633"/>
    </row>
    <row r="976" spans="1:14" s="626" customFormat="1" ht="63" hidden="1" outlineLevel="1">
      <c r="A976" s="627"/>
      <c r="B976" s="663" t="s">
        <v>696</v>
      </c>
      <c r="C976" s="627"/>
      <c r="D976" s="49">
        <v>82</v>
      </c>
      <c r="E976" s="471" t="s">
        <v>491</v>
      </c>
      <c r="F976" s="49">
        <v>1500</v>
      </c>
      <c r="G976" s="687">
        <f t="shared" si="16"/>
        <v>123000</v>
      </c>
      <c r="H976" s="627"/>
      <c r="I976" s="627"/>
      <c r="J976" s="627"/>
      <c r="K976" s="627"/>
      <c r="N976" s="633"/>
    </row>
    <row r="977" spans="1:14" s="626" customFormat="1" ht="47.25" hidden="1" outlineLevel="1">
      <c r="A977" s="627"/>
      <c r="B977" s="663" t="s">
        <v>699</v>
      </c>
      <c r="C977" s="627"/>
      <c r="D977" s="49">
        <v>4</v>
      </c>
      <c r="E977" s="471" t="s">
        <v>491</v>
      </c>
      <c r="F977" s="49">
        <v>1725</v>
      </c>
      <c r="G977" s="687">
        <f t="shared" si="16"/>
        <v>6900</v>
      </c>
      <c r="H977" s="627"/>
      <c r="I977" s="627"/>
      <c r="J977" s="627"/>
      <c r="K977" s="627"/>
      <c r="N977" s="633"/>
    </row>
    <row r="978" spans="1:14" s="626" customFormat="1" ht="47.25" hidden="1" outlineLevel="1">
      <c r="A978" s="627"/>
      <c r="B978" s="663" t="s">
        <v>702</v>
      </c>
      <c r="C978" s="627"/>
      <c r="D978" s="49"/>
      <c r="E978" s="471"/>
      <c r="F978" s="49"/>
      <c r="G978" s="687"/>
      <c r="H978" s="627"/>
      <c r="I978" s="627"/>
      <c r="J978" s="627"/>
      <c r="K978" s="627"/>
      <c r="N978" s="633"/>
    </row>
    <row r="979" spans="1:14" s="626" customFormat="1" ht="15.75" hidden="1" outlineLevel="1">
      <c r="A979" s="627"/>
      <c r="B979" s="664" t="s">
        <v>704</v>
      </c>
      <c r="C979" s="627"/>
      <c r="D979" s="49">
        <v>3</v>
      </c>
      <c r="E979" s="471" t="s">
        <v>491</v>
      </c>
      <c r="F979" s="49">
        <v>7500</v>
      </c>
      <c r="G979" s="687">
        <f t="shared" si="16"/>
        <v>22500</v>
      </c>
      <c r="H979" s="627"/>
      <c r="I979" s="627"/>
      <c r="J979" s="627"/>
      <c r="K979" s="627"/>
      <c r="N979" s="633"/>
    </row>
    <row r="980" spans="1:14" s="626" customFormat="1" ht="15.75" hidden="1" outlineLevel="1">
      <c r="A980" s="627"/>
      <c r="B980" s="665" t="s">
        <v>706</v>
      </c>
      <c r="C980" s="627"/>
      <c r="D980" s="49">
        <v>1</v>
      </c>
      <c r="E980" s="471" t="s">
        <v>491</v>
      </c>
      <c r="F980" s="49">
        <v>5000</v>
      </c>
      <c r="G980" s="687">
        <f t="shared" si="16"/>
        <v>5000</v>
      </c>
      <c r="H980" s="627"/>
      <c r="I980" s="627"/>
      <c r="J980" s="627"/>
      <c r="K980" s="627"/>
      <c r="N980" s="633"/>
    </row>
    <row r="981" spans="1:14" s="626" customFormat="1" ht="15.75" hidden="1" outlineLevel="1">
      <c r="A981" s="627"/>
      <c r="B981" s="665" t="s">
        <v>708</v>
      </c>
      <c r="C981" s="627"/>
      <c r="D981" s="49">
        <v>1</v>
      </c>
      <c r="E981" s="471" t="s">
        <v>491</v>
      </c>
      <c r="F981" s="49">
        <v>7500</v>
      </c>
      <c r="G981" s="687">
        <f t="shared" si="16"/>
        <v>7500</v>
      </c>
      <c r="H981" s="627"/>
      <c r="I981" s="627"/>
      <c r="J981" s="627"/>
      <c r="K981" s="627"/>
      <c r="N981" s="633"/>
    </row>
    <row r="982" spans="1:14" s="626" customFormat="1" ht="15.75" hidden="1" outlineLevel="1">
      <c r="A982" s="627"/>
      <c r="B982" s="665" t="s">
        <v>710</v>
      </c>
      <c r="C982" s="627"/>
      <c r="D982" s="49">
        <v>1</v>
      </c>
      <c r="E982" s="471" t="s">
        <v>491</v>
      </c>
      <c r="F982" s="49">
        <v>7500</v>
      </c>
      <c r="G982" s="687">
        <f t="shared" si="16"/>
        <v>7500</v>
      </c>
      <c r="H982" s="627"/>
      <c r="I982" s="627"/>
      <c r="J982" s="627"/>
      <c r="K982" s="627"/>
      <c r="N982" s="633"/>
    </row>
    <row r="983" spans="1:14" s="626" customFormat="1" ht="15.75" hidden="1" outlineLevel="1">
      <c r="A983" s="627"/>
      <c r="B983" s="665" t="s">
        <v>712</v>
      </c>
      <c r="C983" s="627"/>
      <c r="D983" s="49">
        <v>14</v>
      </c>
      <c r="E983" s="471" t="s">
        <v>491</v>
      </c>
      <c r="F983" s="49">
        <v>5000</v>
      </c>
      <c r="G983" s="687">
        <f t="shared" si="16"/>
        <v>70000</v>
      </c>
      <c r="H983" s="627"/>
      <c r="I983" s="627"/>
      <c r="J983" s="627"/>
      <c r="K983" s="627"/>
      <c r="N983" s="633"/>
    </row>
    <row r="984" spans="1:14" s="626" customFormat="1" ht="15.75" hidden="1" outlineLevel="1">
      <c r="A984" s="627"/>
      <c r="B984" s="665" t="s">
        <v>714</v>
      </c>
      <c r="C984" s="627"/>
      <c r="D984" s="49">
        <v>1</v>
      </c>
      <c r="E984" s="471" t="s">
        <v>491</v>
      </c>
      <c r="F984" s="49">
        <v>5000</v>
      </c>
      <c r="G984" s="687">
        <f t="shared" si="16"/>
        <v>5000</v>
      </c>
      <c r="H984" s="627"/>
      <c r="I984" s="627"/>
      <c r="J984" s="627"/>
      <c r="K984" s="627"/>
      <c r="N984" s="633"/>
    </row>
    <row r="985" spans="1:14" s="626" customFormat="1" ht="15.75" hidden="1" outlineLevel="1">
      <c r="A985" s="627"/>
      <c r="B985" s="665" t="s">
        <v>716</v>
      </c>
      <c r="C985" s="627"/>
      <c r="D985" s="49">
        <v>1</v>
      </c>
      <c r="E985" s="471" t="s">
        <v>491</v>
      </c>
      <c r="F985" s="49">
        <v>8500</v>
      </c>
      <c r="G985" s="687">
        <f t="shared" si="16"/>
        <v>8500</v>
      </c>
      <c r="H985" s="627"/>
      <c r="I985" s="627"/>
      <c r="J985" s="627"/>
      <c r="K985" s="627"/>
      <c r="N985" s="633"/>
    </row>
    <row r="986" spans="1:14" s="626" customFormat="1" ht="15.75" hidden="1" outlineLevel="1">
      <c r="A986" s="627"/>
      <c r="B986" s="665" t="s">
        <v>718</v>
      </c>
      <c r="C986" s="627"/>
      <c r="D986" s="49">
        <v>2</v>
      </c>
      <c r="E986" s="471" t="s">
        <v>491</v>
      </c>
      <c r="F986" s="49">
        <v>5000</v>
      </c>
      <c r="G986" s="687">
        <f t="shared" si="16"/>
        <v>10000</v>
      </c>
      <c r="H986" s="627"/>
      <c r="I986" s="627"/>
      <c r="J986" s="627"/>
      <c r="K986" s="627"/>
      <c r="N986" s="633"/>
    </row>
    <row r="987" spans="1:14" s="626" customFormat="1" ht="15.75" hidden="1" outlineLevel="1">
      <c r="A987" s="627"/>
      <c r="B987" s="665" t="s">
        <v>720</v>
      </c>
      <c r="C987" s="627"/>
      <c r="D987" s="49">
        <v>12</v>
      </c>
      <c r="E987" s="471" t="s">
        <v>491</v>
      </c>
      <c r="F987" s="49">
        <v>5000</v>
      </c>
      <c r="G987" s="687">
        <f t="shared" si="16"/>
        <v>60000</v>
      </c>
      <c r="H987" s="627"/>
      <c r="I987" s="627"/>
      <c r="J987" s="627"/>
      <c r="K987" s="627"/>
      <c r="N987" s="633"/>
    </row>
    <row r="988" spans="1:14" s="626" customFormat="1" ht="15.75" hidden="1" outlineLevel="1">
      <c r="A988" s="627"/>
      <c r="B988" s="665" t="s">
        <v>722</v>
      </c>
      <c r="C988" s="627"/>
      <c r="D988" s="49">
        <v>1</v>
      </c>
      <c r="E988" s="471" t="s">
        <v>491</v>
      </c>
      <c r="F988" s="49">
        <v>5000</v>
      </c>
      <c r="G988" s="687">
        <f t="shared" si="16"/>
        <v>5000</v>
      </c>
      <c r="H988" s="627"/>
      <c r="I988" s="627"/>
      <c r="J988" s="627"/>
      <c r="K988" s="627"/>
      <c r="N988" s="633"/>
    </row>
    <row r="989" spans="1:14" s="626" customFormat="1" ht="15.75" hidden="1" outlineLevel="1">
      <c r="A989" s="627"/>
      <c r="B989" s="665" t="s">
        <v>724</v>
      </c>
      <c r="C989" s="627"/>
      <c r="D989" s="49">
        <v>6</v>
      </c>
      <c r="E989" s="471" t="s">
        <v>491</v>
      </c>
      <c r="F989" s="49">
        <v>5000</v>
      </c>
      <c r="G989" s="687">
        <f t="shared" si="16"/>
        <v>30000</v>
      </c>
      <c r="H989" s="627"/>
      <c r="I989" s="627"/>
      <c r="J989" s="627"/>
      <c r="K989" s="627"/>
      <c r="N989" s="633"/>
    </row>
    <row r="990" spans="1:14" s="626" customFormat="1" ht="15.75" hidden="1" outlineLevel="1">
      <c r="A990" s="627"/>
      <c r="B990" s="665" t="s">
        <v>726</v>
      </c>
      <c r="C990" s="627"/>
      <c r="D990" s="49">
        <v>2</v>
      </c>
      <c r="E990" s="471" t="s">
        <v>491</v>
      </c>
      <c r="F990" s="49">
        <v>5000</v>
      </c>
      <c r="G990" s="687">
        <f t="shared" si="16"/>
        <v>10000</v>
      </c>
      <c r="H990" s="627"/>
      <c r="I990" s="627"/>
      <c r="J990" s="627"/>
      <c r="K990" s="627"/>
      <c r="N990" s="633"/>
    </row>
    <row r="991" spans="1:14" s="626" customFormat="1" ht="15.75" hidden="1" outlineLevel="1">
      <c r="A991" s="627"/>
      <c r="B991" s="665" t="s">
        <v>728</v>
      </c>
      <c r="C991" s="627"/>
      <c r="D991" s="49">
        <v>5</v>
      </c>
      <c r="E991" s="471" t="s">
        <v>491</v>
      </c>
      <c r="F991" s="49">
        <v>5000</v>
      </c>
      <c r="G991" s="687">
        <f t="shared" si="16"/>
        <v>25000</v>
      </c>
      <c r="H991" s="627"/>
      <c r="I991" s="627"/>
      <c r="J991" s="627"/>
      <c r="K991" s="627"/>
      <c r="N991" s="633"/>
    </row>
    <row r="992" spans="1:14" s="626" customFormat="1" ht="15.75" hidden="1" outlineLevel="1">
      <c r="A992" s="627"/>
      <c r="B992" s="665" t="s">
        <v>730</v>
      </c>
      <c r="C992" s="627"/>
      <c r="D992" s="49">
        <v>2</v>
      </c>
      <c r="E992" s="471" t="s">
        <v>491</v>
      </c>
      <c r="F992" s="49">
        <v>5000</v>
      </c>
      <c r="G992" s="687">
        <f t="shared" si="16"/>
        <v>10000</v>
      </c>
      <c r="H992" s="627"/>
      <c r="I992" s="627"/>
      <c r="J992" s="627"/>
      <c r="K992" s="627"/>
      <c r="N992" s="633"/>
    </row>
    <row r="993" spans="1:14" s="626" customFormat="1" ht="15.75" hidden="1" outlineLevel="1">
      <c r="A993" s="627"/>
      <c r="B993" s="663" t="s">
        <v>732</v>
      </c>
      <c r="C993" s="627"/>
      <c r="D993" s="49">
        <v>1</v>
      </c>
      <c r="E993" s="471" t="s">
        <v>491</v>
      </c>
      <c r="F993" s="49">
        <v>5000</v>
      </c>
      <c r="G993" s="687">
        <f t="shared" si="16"/>
        <v>5000</v>
      </c>
      <c r="H993" s="627"/>
      <c r="I993" s="627"/>
      <c r="J993" s="627"/>
      <c r="K993" s="627"/>
      <c r="N993" s="633"/>
    </row>
    <row r="994" spans="1:14" s="626" customFormat="1" ht="31.5" hidden="1" outlineLevel="1">
      <c r="A994" s="627"/>
      <c r="B994" s="663" t="s">
        <v>735</v>
      </c>
      <c r="C994" s="627"/>
      <c r="D994" s="49">
        <v>3</v>
      </c>
      <c r="E994" s="471" t="s">
        <v>491</v>
      </c>
      <c r="F994" s="49">
        <v>7500</v>
      </c>
      <c r="G994" s="687">
        <f t="shared" si="16"/>
        <v>22500</v>
      </c>
      <c r="H994" s="627"/>
      <c r="I994" s="627"/>
      <c r="J994" s="627"/>
      <c r="K994" s="627"/>
      <c r="N994" s="633"/>
    </row>
    <row r="995" spans="1:14" s="626" customFormat="1" ht="15.75" hidden="1" outlineLevel="1">
      <c r="A995" s="627"/>
      <c r="B995" s="663" t="s">
        <v>738</v>
      </c>
      <c r="C995" s="627"/>
      <c r="D995" s="49">
        <v>1</v>
      </c>
      <c r="E995" s="471" t="s">
        <v>491</v>
      </c>
      <c r="F995" s="49">
        <v>7500</v>
      </c>
      <c r="G995" s="687">
        <f t="shared" si="16"/>
        <v>7500</v>
      </c>
      <c r="H995" s="627"/>
      <c r="I995" s="627"/>
      <c r="J995" s="627"/>
      <c r="K995" s="627"/>
      <c r="N995" s="633"/>
    </row>
    <row r="996" spans="1:14" s="626" customFormat="1" ht="31.5" hidden="1" outlineLevel="1">
      <c r="A996" s="627"/>
      <c r="B996" s="663" t="s">
        <v>741</v>
      </c>
      <c r="C996" s="627"/>
      <c r="D996" s="49">
        <v>1</v>
      </c>
      <c r="E996" s="471" t="s">
        <v>491</v>
      </c>
      <c r="F996" s="49">
        <v>7500</v>
      </c>
      <c r="G996" s="687">
        <f t="shared" si="16"/>
        <v>7500</v>
      </c>
      <c r="H996" s="627"/>
      <c r="I996" s="627"/>
      <c r="J996" s="627"/>
      <c r="K996" s="627"/>
      <c r="N996" s="633"/>
    </row>
    <row r="997" spans="1:14" s="626" customFormat="1" ht="31.5" hidden="1" outlineLevel="1">
      <c r="A997" s="627"/>
      <c r="B997" s="663" t="s">
        <v>743</v>
      </c>
      <c r="C997" s="627"/>
      <c r="D997" s="49">
        <v>3</v>
      </c>
      <c r="E997" s="471" t="s">
        <v>491</v>
      </c>
      <c r="F997" s="49">
        <v>7500</v>
      </c>
      <c r="G997" s="687">
        <f t="shared" si="16"/>
        <v>22500</v>
      </c>
      <c r="H997" s="627"/>
      <c r="I997" s="627"/>
      <c r="J997" s="627"/>
      <c r="K997" s="627"/>
      <c r="N997" s="633"/>
    </row>
    <row r="998" spans="1:14" s="626" customFormat="1" ht="31.5" hidden="1" outlineLevel="1">
      <c r="A998" s="627"/>
      <c r="B998" s="663" t="s">
        <v>745</v>
      </c>
      <c r="C998" s="627"/>
      <c r="D998" s="49">
        <v>2</v>
      </c>
      <c r="E998" s="471" t="s">
        <v>491</v>
      </c>
      <c r="F998" s="49">
        <v>7500</v>
      </c>
      <c r="G998" s="687">
        <f t="shared" si="16"/>
        <v>15000</v>
      </c>
      <c r="H998" s="627"/>
      <c r="I998" s="627"/>
      <c r="J998" s="627"/>
      <c r="K998" s="627"/>
      <c r="N998" s="633"/>
    </row>
    <row r="999" spans="1:14" s="626" customFormat="1" ht="31.5" hidden="1" outlineLevel="1">
      <c r="A999" s="627"/>
      <c r="B999" s="663" t="s">
        <v>747</v>
      </c>
      <c r="C999" s="627"/>
      <c r="D999" s="49">
        <v>1</v>
      </c>
      <c r="E999" s="471" t="s">
        <v>491</v>
      </c>
      <c r="F999" s="49">
        <v>7500</v>
      </c>
      <c r="G999" s="687">
        <f t="shared" si="16"/>
        <v>7500</v>
      </c>
      <c r="H999" s="627"/>
      <c r="I999" s="627"/>
      <c r="J999" s="627"/>
      <c r="K999" s="627"/>
      <c r="N999" s="633"/>
    </row>
    <row r="1000" spans="1:14" s="626" customFormat="1" ht="15.75" hidden="1" outlineLevel="1">
      <c r="A1000" s="627"/>
      <c r="B1000" s="663" t="s">
        <v>749</v>
      </c>
      <c r="C1000" s="627"/>
      <c r="D1000" s="49">
        <v>1</v>
      </c>
      <c r="E1000" s="471" t="s">
        <v>491</v>
      </c>
      <c r="F1000" s="49">
        <v>7500</v>
      </c>
      <c r="G1000" s="687">
        <f t="shared" si="16"/>
        <v>7500</v>
      </c>
      <c r="H1000" s="627"/>
      <c r="I1000" s="627"/>
      <c r="J1000" s="627"/>
      <c r="K1000" s="627"/>
      <c r="N1000" s="633"/>
    </row>
    <row r="1001" spans="1:14" s="626" customFormat="1" ht="15.75" hidden="1" outlineLevel="1">
      <c r="A1001" s="627"/>
      <c r="B1001" s="663" t="s">
        <v>751</v>
      </c>
      <c r="C1001" s="627"/>
      <c r="D1001" s="49">
        <v>1</v>
      </c>
      <c r="E1001" s="471" t="s">
        <v>491</v>
      </c>
      <c r="F1001" s="49">
        <v>7500</v>
      </c>
      <c r="G1001" s="687">
        <f t="shared" si="16"/>
        <v>7500</v>
      </c>
      <c r="H1001" s="627"/>
      <c r="I1001" s="627"/>
      <c r="J1001" s="627"/>
      <c r="K1001" s="627"/>
      <c r="N1001" s="633"/>
    </row>
    <row r="1002" spans="1:14" s="626" customFormat="1" ht="31.5" hidden="1" outlineLevel="1">
      <c r="A1002" s="627"/>
      <c r="B1002" s="663" t="s">
        <v>753</v>
      </c>
      <c r="C1002" s="627"/>
      <c r="D1002" s="49">
        <v>1</v>
      </c>
      <c r="E1002" s="471" t="s">
        <v>491</v>
      </c>
      <c r="F1002" s="49">
        <v>7500</v>
      </c>
      <c r="G1002" s="687">
        <f t="shared" si="16"/>
        <v>7500</v>
      </c>
      <c r="H1002" s="627"/>
      <c r="I1002" s="627"/>
      <c r="J1002" s="627"/>
      <c r="K1002" s="627"/>
      <c r="N1002" s="633"/>
    </row>
    <row r="1003" spans="1:14" s="626" customFormat="1" ht="31.5" hidden="1" outlineLevel="1">
      <c r="A1003" s="627"/>
      <c r="B1003" s="663" t="s">
        <v>755</v>
      </c>
      <c r="C1003" s="627"/>
      <c r="D1003" s="49">
        <v>1</v>
      </c>
      <c r="E1003" s="471" t="s">
        <v>491</v>
      </c>
      <c r="F1003" s="49">
        <v>7500</v>
      </c>
      <c r="G1003" s="687">
        <f t="shared" si="16"/>
        <v>7500</v>
      </c>
      <c r="H1003" s="627"/>
      <c r="I1003" s="627"/>
      <c r="J1003" s="627"/>
      <c r="K1003" s="627"/>
      <c r="N1003" s="633"/>
    </row>
    <row r="1004" spans="1:14" s="626" customFormat="1" ht="31.5" hidden="1" outlineLevel="1">
      <c r="A1004" s="627"/>
      <c r="B1004" s="663" t="s">
        <v>757</v>
      </c>
      <c r="C1004" s="627"/>
      <c r="D1004" s="49">
        <v>1</v>
      </c>
      <c r="E1004" s="471" t="s">
        <v>491</v>
      </c>
      <c r="F1004" s="49">
        <v>3500</v>
      </c>
      <c r="G1004" s="687">
        <f t="shared" si="16"/>
        <v>3500</v>
      </c>
      <c r="H1004" s="627"/>
      <c r="I1004" s="627"/>
      <c r="J1004" s="627"/>
      <c r="K1004" s="627"/>
      <c r="N1004" s="633"/>
    </row>
    <row r="1005" spans="1:14" s="626" customFormat="1" ht="15.75" hidden="1" outlineLevel="1">
      <c r="A1005" s="627"/>
      <c r="B1005" s="660" t="s">
        <v>759</v>
      </c>
      <c r="C1005" s="627"/>
      <c r="D1005" s="49">
        <v>2</v>
      </c>
      <c r="E1005" s="471" t="s">
        <v>491</v>
      </c>
      <c r="F1005" s="49">
        <v>3500</v>
      </c>
      <c r="G1005" s="687">
        <f t="shared" si="16"/>
        <v>7000</v>
      </c>
      <c r="H1005" s="627"/>
      <c r="I1005" s="627"/>
      <c r="J1005" s="627"/>
      <c r="K1005" s="627"/>
      <c r="N1005" s="633"/>
    </row>
    <row r="1006" spans="1:14" s="626" customFormat="1" ht="15.75" hidden="1" outlineLevel="1">
      <c r="A1006" s="627"/>
      <c r="B1006" s="660" t="s">
        <v>761</v>
      </c>
      <c r="C1006" s="627"/>
      <c r="D1006" s="49">
        <v>6</v>
      </c>
      <c r="E1006" s="471"/>
      <c r="F1006" s="49">
        <v>3500</v>
      </c>
      <c r="G1006" s="687">
        <f t="shared" si="16"/>
        <v>21000</v>
      </c>
      <c r="H1006" s="627"/>
      <c r="I1006" s="627"/>
      <c r="J1006" s="627"/>
      <c r="K1006" s="627"/>
      <c r="N1006" s="633"/>
    </row>
    <row r="1007" spans="1:14" s="626" customFormat="1" ht="15.75" hidden="1" outlineLevel="1">
      <c r="A1007" s="627"/>
      <c r="B1007" s="661" t="s">
        <v>764</v>
      </c>
      <c r="C1007" s="627"/>
      <c r="D1007" s="49">
        <v>2</v>
      </c>
      <c r="E1007" s="471" t="s">
        <v>491</v>
      </c>
      <c r="F1007" s="49">
        <v>4830</v>
      </c>
      <c r="G1007" s="687">
        <f t="shared" si="16"/>
        <v>9660</v>
      </c>
      <c r="H1007" s="627"/>
      <c r="I1007" s="627"/>
      <c r="J1007" s="627"/>
      <c r="K1007" s="627"/>
      <c r="N1007" s="633"/>
    </row>
    <row r="1008" spans="1:14" s="626" customFormat="1" ht="63" hidden="1" outlineLevel="1">
      <c r="A1008" s="627"/>
      <c r="B1008" s="317" t="s">
        <v>766</v>
      </c>
      <c r="C1008" s="627"/>
      <c r="D1008" s="49">
        <v>2</v>
      </c>
      <c r="E1008" s="471" t="s">
        <v>491</v>
      </c>
      <c r="F1008" s="49">
        <v>4830</v>
      </c>
      <c r="G1008" s="687">
        <f t="shared" si="16"/>
        <v>9660</v>
      </c>
      <c r="H1008" s="627"/>
      <c r="I1008" s="627"/>
      <c r="J1008" s="627"/>
      <c r="K1008" s="627"/>
      <c r="N1008" s="633"/>
    </row>
    <row r="1009" spans="1:14" s="626" customFormat="1" ht="15.75" hidden="1" outlineLevel="1">
      <c r="A1009" s="627"/>
      <c r="B1009" s="661" t="s">
        <v>768</v>
      </c>
      <c r="C1009" s="627"/>
      <c r="D1009" s="49">
        <v>4</v>
      </c>
      <c r="E1009" s="471" t="s">
        <v>491</v>
      </c>
      <c r="F1009" s="49">
        <v>2530</v>
      </c>
      <c r="G1009" s="687">
        <f t="shared" si="16"/>
        <v>10120</v>
      </c>
      <c r="H1009" s="627"/>
      <c r="I1009" s="627"/>
      <c r="J1009" s="627"/>
      <c r="K1009" s="627"/>
      <c r="N1009" s="633"/>
    </row>
    <row r="1010" spans="1:14" s="626" customFormat="1" ht="31.5" hidden="1" outlineLevel="1">
      <c r="A1010" s="627"/>
      <c r="B1010" s="317" t="s">
        <v>771</v>
      </c>
      <c r="C1010" s="627"/>
      <c r="D1010" s="49">
        <v>4</v>
      </c>
      <c r="E1010" s="471" t="s">
        <v>491</v>
      </c>
      <c r="F1010" s="49">
        <v>2500</v>
      </c>
      <c r="G1010" s="687">
        <f t="shared" si="16"/>
        <v>10000</v>
      </c>
      <c r="H1010" s="627"/>
      <c r="I1010" s="627"/>
      <c r="J1010" s="627"/>
      <c r="K1010" s="627"/>
      <c r="N1010" s="633"/>
    </row>
    <row r="1011" spans="1:14" s="626" customFormat="1" ht="31.5" hidden="1" outlineLevel="1">
      <c r="A1011" s="627"/>
      <c r="B1011" s="317" t="s">
        <v>773</v>
      </c>
      <c r="C1011" s="627"/>
      <c r="D1011" s="49">
        <v>7</v>
      </c>
      <c r="E1011" s="471" t="s">
        <v>491</v>
      </c>
      <c r="F1011" s="49">
        <v>575</v>
      </c>
      <c r="G1011" s="687">
        <f t="shared" si="16"/>
        <v>4025</v>
      </c>
      <c r="H1011" s="627"/>
      <c r="I1011" s="627"/>
      <c r="J1011" s="627"/>
      <c r="K1011" s="627"/>
      <c r="N1011" s="633"/>
    </row>
    <row r="1012" spans="1:14" s="626" customFormat="1" ht="15.75" hidden="1" outlineLevel="1">
      <c r="A1012" s="627"/>
      <c r="B1012" s="661" t="s">
        <v>775</v>
      </c>
      <c r="C1012" s="627"/>
      <c r="D1012" s="49">
        <v>3</v>
      </c>
      <c r="E1012" s="471" t="s">
        <v>491</v>
      </c>
      <c r="F1012" s="49">
        <v>3450</v>
      </c>
      <c r="G1012" s="687">
        <f t="shared" si="16"/>
        <v>10350</v>
      </c>
      <c r="H1012" s="627"/>
      <c r="I1012" s="627"/>
      <c r="J1012" s="627"/>
      <c r="K1012" s="627"/>
      <c r="N1012" s="633"/>
    </row>
    <row r="1013" spans="1:14" s="626" customFormat="1" ht="15.75" hidden="1" outlineLevel="1">
      <c r="A1013" s="627"/>
      <c r="B1013" s="661" t="s">
        <v>777</v>
      </c>
      <c r="C1013" s="627"/>
      <c r="D1013" s="49">
        <v>7</v>
      </c>
      <c r="E1013" s="471" t="s">
        <v>491</v>
      </c>
      <c r="F1013" s="49">
        <v>3500</v>
      </c>
      <c r="G1013" s="687">
        <f t="shared" si="16"/>
        <v>24500</v>
      </c>
      <c r="H1013" s="627"/>
      <c r="I1013" s="627"/>
      <c r="J1013" s="627"/>
      <c r="K1013" s="627"/>
      <c r="N1013" s="633"/>
    </row>
    <row r="1014" spans="1:14" s="626" customFormat="1" ht="15.75" hidden="1" outlineLevel="1">
      <c r="A1014" s="627"/>
      <c r="B1014" s="658" t="s">
        <v>779</v>
      </c>
      <c r="C1014" s="627"/>
      <c r="D1014" s="685"/>
      <c r="E1014" s="662"/>
      <c r="F1014" s="685"/>
      <c r="G1014" s="687"/>
      <c r="H1014" s="627"/>
      <c r="I1014" s="627"/>
      <c r="J1014" s="627"/>
      <c r="K1014" s="627"/>
      <c r="N1014" s="633"/>
    </row>
    <row r="1015" spans="1:14" s="626" customFormat="1" ht="15.75" hidden="1" outlineLevel="1">
      <c r="A1015" s="627"/>
      <c r="B1015" s="666" t="s">
        <v>782</v>
      </c>
      <c r="C1015" s="627"/>
      <c r="D1015" s="49">
        <v>4</v>
      </c>
      <c r="E1015" s="471" t="s">
        <v>491</v>
      </c>
      <c r="F1015" s="685">
        <v>30000</v>
      </c>
      <c r="G1015" s="687">
        <f t="shared" si="16"/>
        <v>120000</v>
      </c>
      <c r="H1015" s="627"/>
      <c r="I1015" s="627"/>
      <c r="J1015" s="627"/>
      <c r="K1015" s="627"/>
      <c r="N1015" s="633"/>
    </row>
    <row r="1016" spans="1:14" s="626" customFormat="1" ht="15.75" hidden="1" outlineLevel="1">
      <c r="A1016" s="627"/>
      <c r="B1016" s="666" t="s">
        <v>785</v>
      </c>
      <c r="C1016" s="627"/>
      <c r="D1016" s="49">
        <v>3</v>
      </c>
      <c r="E1016" s="471" t="s">
        <v>491</v>
      </c>
      <c r="F1016" s="685">
        <v>36667</v>
      </c>
      <c r="G1016" s="687">
        <f t="shared" si="16"/>
        <v>110001</v>
      </c>
      <c r="H1016" s="627"/>
      <c r="I1016" s="627"/>
      <c r="J1016" s="627"/>
      <c r="K1016" s="627"/>
      <c r="N1016" s="633"/>
    </row>
    <row r="1017" spans="1:14" s="626" customFormat="1" ht="15.75" hidden="1" outlineLevel="1">
      <c r="A1017" s="627"/>
      <c r="B1017" s="666" t="s">
        <v>787</v>
      </c>
      <c r="C1017" s="627"/>
      <c r="D1017" s="49">
        <v>2</v>
      </c>
      <c r="E1017" s="471" t="s">
        <v>491</v>
      </c>
      <c r="F1017" s="685">
        <v>55000</v>
      </c>
      <c r="G1017" s="687">
        <f t="shared" si="16"/>
        <v>110000</v>
      </c>
      <c r="H1017" s="627"/>
      <c r="I1017" s="627"/>
      <c r="J1017" s="627"/>
      <c r="K1017" s="627"/>
      <c r="N1017" s="633"/>
    </row>
    <row r="1018" spans="1:14" s="626" customFormat="1" ht="15.75" hidden="1" outlineLevel="1">
      <c r="A1018" s="627"/>
      <c r="B1018" s="666" t="s">
        <v>789</v>
      </c>
      <c r="C1018" s="627"/>
      <c r="D1018" s="49">
        <v>1</v>
      </c>
      <c r="E1018" s="471" t="s">
        <v>491</v>
      </c>
      <c r="F1018" s="685">
        <f>F1019+F1022+F1020+F1021+F1023+F1024+F1025</f>
        <v>358333.33333333337</v>
      </c>
      <c r="G1018" s="687">
        <f t="shared" si="16"/>
        <v>358333.33333333337</v>
      </c>
      <c r="H1018" s="627"/>
      <c r="I1018" s="627"/>
      <c r="J1018" s="627"/>
      <c r="K1018" s="627"/>
      <c r="N1018" s="633"/>
    </row>
    <row r="1019" spans="1:14" s="626" customFormat="1" ht="15.75" hidden="1" outlineLevel="1">
      <c r="A1019" s="627"/>
      <c r="B1019" s="667" t="s">
        <v>791</v>
      </c>
      <c r="C1019" s="627"/>
      <c r="D1019" s="49">
        <v>12</v>
      </c>
      <c r="E1019" s="471" t="s">
        <v>491</v>
      </c>
      <c r="F1019" s="49">
        <v>150000</v>
      </c>
      <c r="G1019" s="687">
        <f t="shared" si="16"/>
        <v>1800000</v>
      </c>
      <c r="H1019" s="627"/>
      <c r="I1019" s="627"/>
      <c r="J1019" s="627"/>
      <c r="K1019" s="627"/>
      <c r="N1019" s="633"/>
    </row>
    <row r="1020" spans="1:14" s="626" customFormat="1" ht="15.75" hidden="1" outlineLevel="1">
      <c r="A1020" s="627"/>
      <c r="B1020" s="665" t="s">
        <v>793</v>
      </c>
      <c r="C1020" s="627"/>
      <c r="D1020" s="49">
        <v>12</v>
      </c>
      <c r="E1020" s="471" t="s">
        <v>491</v>
      </c>
      <c r="F1020" s="49">
        <f>340000/12</f>
        <v>28333.333333333332</v>
      </c>
      <c r="G1020" s="687">
        <f t="shared" ref="G1020:G1042" si="17">F1020*D1020</f>
        <v>340000</v>
      </c>
      <c r="H1020" s="627"/>
      <c r="I1020" s="627"/>
      <c r="J1020" s="627"/>
      <c r="K1020" s="627"/>
      <c r="N1020" s="633"/>
    </row>
    <row r="1021" spans="1:14" s="626" customFormat="1" ht="15.75" hidden="1" outlineLevel="1">
      <c r="A1021" s="627"/>
      <c r="B1021" s="665" t="s">
        <v>795</v>
      </c>
      <c r="C1021" s="627"/>
      <c r="D1021" s="49">
        <v>12</v>
      </c>
      <c r="E1021" s="471" t="s">
        <v>491</v>
      </c>
      <c r="F1021" s="49">
        <f>480000/12</f>
        <v>40000</v>
      </c>
      <c r="G1021" s="687">
        <f t="shared" si="17"/>
        <v>480000</v>
      </c>
      <c r="H1021" s="627"/>
      <c r="I1021" s="627"/>
      <c r="J1021" s="627"/>
      <c r="K1021" s="627"/>
      <c r="N1021" s="633"/>
    </row>
    <row r="1022" spans="1:14" s="626" customFormat="1" ht="15.75" hidden="1" outlineLevel="1">
      <c r="A1022" s="627"/>
      <c r="B1022" s="665" t="s">
        <v>797</v>
      </c>
      <c r="C1022" s="627"/>
      <c r="D1022" s="49">
        <v>12</v>
      </c>
      <c r="E1022" s="471" t="s">
        <v>491</v>
      </c>
      <c r="F1022" s="49">
        <v>40000</v>
      </c>
      <c r="G1022" s="687">
        <f t="shared" si="17"/>
        <v>480000</v>
      </c>
      <c r="H1022" s="627"/>
      <c r="I1022" s="627"/>
      <c r="J1022" s="627"/>
      <c r="K1022" s="627"/>
      <c r="N1022" s="633"/>
    </row>
    <row r="1023" spans="1:14" s="626" customFormat="1" ht="15.75" hidden="1" outlineLevel="1">
      <c r="A1023" s="627"/>
      <c r="B1023" s="667" t="s">
        <v>799</v>
      </c>
      <c r="C1023" s="627"/>
      <c r="D1023" s="49">
        <v>3</v>
      </c>
      <c r="E1023" s="471" t="s">
        <v>491</v>
      </c>
      <c r="F1023" s="49">
        <v>40000</v>
      </c>
      <c r="G1023" s="687">
        <f t="shared" si="17"/>
        <v>120000</v>
      </c>
      <c r="H1023" s="627"/>
      <c r="I1023" s="627"/>
      <c r="J1023" s="627"/>
      <c r="K1023" s="627"/>
      <c r="N1023" s="633"/>
    </row>
    <row r="1024" spans="1:14" s="626" customFormat="1" ht="15.75" hidden="1" outlineLevel="1">
      <c r="A1024" s="627"/>
      <c r="B1024" s="667" t="s">
        <v>801</v>
      </c>
      <c r="C1024" s="627"/>
      <c r="D1024" s="49">
        <v>4</v>
      </c>
      <c r="E1024" s="471" t="s">
        <v>491</v>
      </c>
      <c r="F1024" s="49">
        <f>40000/4</f>
        <v>10000</v>
      </c>
      <c r="G1024" s="687">
        <f t="shared" si="17"/>
        <v>40000</v>
      </c>
      <c r="H1024" s="627"/>
      <c r="I1024" s="627"/>
      <c r="J1024" s="627"/>
      <c r="K1024" s="627"/>
      <c r="N1024" s="633"/>
    </row>
    <row r="1025" spans="1:14" s="626" customFormat="1" ht="15.75" hidden="1" outlineLevel="1">
      <c r="A1025" s="627"/>
      <c r="B1025" s="665" t="s">
        <v>803</v>
      </c>
      <c r="C1025" s="627"/>
      <c r="D1025" s="49">
        <v>2</v>
      </c>
      <c r="E1025" s="471" t="s">
        <v>491</v>
      </c>
      <c r="F1025" s="49">
        <v>50000</v>
      </c>
      <c r="G1025" s="687">
        <f t="shared" si="17"/>
        <v>100000</v>
      </c>
      <c r="H1025" s="627"/>
      <c r="I1025" s="627"/>
      <c r="J1025" s="627"/>
      <c r="K1025" s="627"/>
      <c r="N1025" s="633"/>
    </row>
    <row r="1026" spans="1:14" s="626" customFormat="1" ht="15.75" hidden="1" outlineLevel="1">
      <c r="A1026" s="627"/>
      <c r="B1026" s="658" t="s">
        <v>804</v>
      </c>
      <c r="C1026" s="627"/>
      <c r="D1026" s="685"/>
      <c r="E1026" s="662"/>
      <c r="F1026" s="685"/>
      <c r="G1026" s="687"/>
      <c r="H1026" s="627"/>
      <c r="I1026" s="627"/>
      <c r="J1026" s="627"/>
      <c r="K1026" s="627"/>
      <c r="N1026" s="633"/>
    </row>
    <row r="1027" spans="1:14" s="626" customFormat="1" ht="15.75" hidden="1" outlineLevel="1">
      <c r="A1027" s="627"/>
      <c r="B1027" s="317" t="s">
        <v>806</v>
      </c>
      <c r="C1027" s="627"/>
      <c r="D1027" s="49">
        <v>12</v>
      </c>
      <c r="E1027" s="471" t="s">
        <v>491</v>
      </c>
      <c r="F1027" s="49">
        <v>67600</v>
      </c>
      <c r="G1027" s="687">
        <f t="shared" si="17"/>
        <v>811200</v>
      </c>
      <c r="H1027" s="627"/>
      <c r="I1027" s="627"/>
      <c r="J1027" s="627"/>
      <c r="K1027" s="627"/>
      <c r="N1027" s="633"/>
    </row>
    <row r="1028" spans="1:14" s="626" customFormat="1" ht="15.75" hidden="1" outlineLevel="1">
      <c r="A1028" s="627"/>
      <c r="B1028" s="317" t="s">
        <v>809</v>
      </c>
      <c r="C1028" s="627"/>
      <c r="D1028" s="49">
        <v>12</v>
      </c>
      <c r="E1028" s="471" t="s">
        <v>491</v>
      </c>
      <c r="F1028" s="49">
        <v>40000</v>
      </c>
      <c r="G1028" s="687">
        <f t="shared" si="17"/>
        <v>480000</v>
      </c>
      <c r="H1028" s="627"/>
      <c r="I1028" s="627"/>
      <c r="J1028" s="627"/>
      <c r="K1028" s="627"/>
      <c r="N1028" s="633"/>
    </row>
    <row r="1029" spans="1:14" s="626" customFormat="1" ht="15.75" hidden="1" outlineLevel="1">
      <c r="A1029" s="627"/>
      <c r="B1029" s="658" t="s">
        <v>810</v>
      </c>
      <c r="C1029" s="627"/>
      <c r="D1029" s="685">
        <v>12</v>
      </c>
      <c r="E1029" s="662" t="s">
        <v>491</v>
      </c>
      <c r="F1029" s="685">
        <v>100450</v>
      </c>
      <c r="G1029" s="687">
        <f t="shared" si="17"/>
        <v>1205400</v>
      </c>
      <c r="H1029" s="627"/>
      <c r="I1029" s="627"/>
      <c r="J1029" s="627"/>
      <c r="K1029" s="627"/>
      <c r="N1029" s="633"/>
    </row>
    <row r="1030" spans="1:14" s="626" customFormat="1" ht="15.75" hidden="1" outlineLevel="1">
      <c r="A1030" s="627"/>
      <c r="B1030" s="658" t="s">
        <v>812</v>
      </c>
      <c r="C1030" s="627"/>
      <c r="D1030" s="685"/>
      <c r="E1030" s="662"/>
      <c r="F1030" s="685"/>
      <c r="G1030" s="687"/>
      <c r="H1030" s="627"/>
      <c r="I1030" s="627"/>
      <c r="J1030" s="627"/>
      <c r="K1030" s="627"/>
      <c r="N1030" s="633"/>
    </row>
    <row r="1031" spans="1:14" s="626" customFormat="1" ht="15.75" hidden="1" outlineLevel="1">
      <c r="A1031" s="627"/>
      <c r="B1031" s="661" t="s">
        <v>814</v>
      </c>
      <c r="C1031" s="627"/>
      <c r="D1031" s="49">
        <v>1</v>
      </c>
      <c r="E1031" s="471" t="s">
        <v>491</v>
      </c>
      <c r="F1031" s="49">
        <v>250000</v>
      </c>
      <c r="G1031" s="687">
        <f t="shared" si="17"/>
        <v>250000</v>
      </c>
      <c r="H1031" s="627"/>
      <c r="I1031" s="627"/>
      <c r="J1031" s="627"/>
      <c r="K1031" s="627"/>
      <c r="N1031" s="633"/>
    </row>
    <row r="1032" spans="1:14" s="626" customFormat="1" ht="15.75" hidden="1" outlineLevel="1">
      <c r="A1032" s="627"/>
      <c r="B1032" s="63" t="s">
        <v>816</v>
      </c>
      <c r="C1032" s="627"/>
      <c r="D1032" s="49">
        <v>1</v>
      </c>
      <c r="E1032" s="471" t="s">
        <v>491</v>
      </c>
      <c r="F1032" s="49">
        <v>1538900</v>
      </c>
      <c r="G1032" s="687">
        <f t="shared" si="17"/>
        <v>1538900</v>
      </c>
      <c r="H1032" s="627"/>
      <c r="I1032" s="627"/>
      <c r="J1032" s="627"/>
      <c r="K1032" s="627"/>
      <c r="N1032" s="633"/>
    </row>
    <row r="1033" spans="1:14" s="626" customFormat="1" ht="15.75" hidden="1" outlineLevel="1">
      <c r="A1033" s="627"/>
      <c r="B1033" s="668" t="s">
        <v>818</v>
      </c>
      <c r="C1033" s="627"/>
      <c r="D1033" s="49">
        <v>1</v>
      </c>
      <c r="E1033" s="471" t="s">
        <v>491</v>
      </c>
      <c r="F1033" s="49">
        <f>1530000+312306</f>
        <v>1842306</v>
      </c>
      <c r="G1033" s="687">
        <f t="shared" si="17"/>
        <v>1842306</v>
      </c>
      <c r="H1033" s="627"/>
      <c r="I1033" s="627"/>
      <c r="J1033" s="627"/>
      <c r="K1033" s="627"/>
      <c r="N1033" s="633"/>
    </row>
    <row r="1034" spans="1:14" s="626" customFormat="1" ht="15.75" hidden="1" outlineLevel="1">
      <c r="A1034" s="627"/>
      <c r="B1034" s="661" t="s">
        <v>820</v>
      </c>
      <c r="C1034" s="627"/>
      <c r="D1034" s="49">
        <v>12</v>
      </c>
      <c r="E1034" s="471" t="s">
        <v>491</v>
      </c>
      <c r="F1034" s="49">
        <v>7333.33</v>
      </c>
      <c r="G1034" s="687">
        <f t="shared" si="17"/>
        <v>87999.959999999992</v>
      </c>
      <c r="H1034" s="627"/>
      <c r="I1034" s="627"/>
      <c r="J1034" s="627"/>
      <c r="K1034" s="627"/>
    </row>
    <row r="1035" spans="1:14" s="626" customFormat="1" ht="15.75" hidden="1" outlineLevel="1">
      <c r="A1035" s="627"/>
      <c r="B1035" s="660" t="s">
        <v>822</v>
      </c>
      <c r="C1035" s="627"/>
      <c r="D1035" s="49">
        <v>12</v>
      </c>
      <c r="E1035" s="471" t="s">
        <v>491</v>
      </c>
      <c r="F1035" s="49">
        <v>50000</v>
      </c>
      <c r="G1035" s="687">
        <f t="shared" si="17"/>
        <v>600000</v>
      </c>
      <c r="H1035" s="627"/>
      <c r="I1035" s="627"/>
      <c r="J1035" s="627"/>
      <c r="K1035" s="627"/>
    </row>
    <row r="1036" spans="1:14" s="626" customFormat="1" ht="15.75" hidden="1" outlineLevel="1">
      <c r="A1036" s="627"/>
      <c r="B1036" s="660" t="s">
        <v>824</v>
      </c>
      <c r="C1036" s="627"/>
      <c r="D1036" s="49">
        <v>1</v>
      </c>
      <c r="E1036" s="471" t="s">
        <v>491</v>
      </c>
      <c r="F1036" s="49">
        <v>250000</v>
      </c>
      <c r="G1036" s="687">
        <f t="shared" si="17"/>
        <v>250000</v>
      </c>
      <c r="H1036" s="627"/>
      <c r="I1036" s="627"/>
      <c r="J1036" s="627"/>
      <c r="K1036" s="627"/>
    </row>
    <row r="1037" spans="1:14" s="626" customFormat="1" ht="15.75" hidden="1" outlineLevel="1">
      <c r="A1037" s="627"/>
      <c r="B1037" s="661" t="s">
        <v>826</v>
      </c>
      <c r="C1037" s="627"/>
      <c r="D1037" s="49">
        <v>1</v>
      </c>
      <c r="E1037" s="471" t="s">
        <v>491</v>
      </c>
      <c r="F1037" s="49">
        <v>180000</v>
      </c>
      <c r="G1037" s="687">
        <f t="shared" si="17"/>
        <v>180000</v>
      </c>
      <c r="H1037" s="627"/>
      <c r="I1037" s="627"/>
      <c r="J1037" s="627"/>
      <c r="K1037" s="627"/>
    </row>
    <row r="1038" spans="1:14" s="626" customFormat="1" ht="31.5" hidden="1" outlineLevel="1">
      <c r="A1038" s="627"/>
      <c r="B1038" s="659" t="s">
        <v>828</v>
      </c>
      <c r="C1038" s="627"/>
      <c r="D1038" s="49">
        <v>12</v>
      </c>
      <c r="E1038" s="471" t="s">
        <v>491</v>
      </c>
      <c r="F1038" s="49">
        <v>10000</v>
      </c>
      <c r="G1038" s="687">
        <f t="shared" si="17"/>
        <v>120000</v>
      </c>
      <c r="H1038" s="627"/>
      <c r="I1038" s="627"/>
      <c r="J1038" s="627"/>
      <c r="K1038" s="627"/>
    </row>
    <row r="1039" spans="1:14" s="626" customFormat="1" ht="15.75" hidden="1" outlineLevel="1">
      <c r="A1039" s="627"/>
      <c r="B1039" s="660" t="s">
        <v>830</v>
      </c>
      <c r="C1039" s="627"/>
      <c r="D1039" s="49">
        <v>12</v>
      </c>
      <c r="E1039" s="471" t="s">
        <v>491</v>
      </c>
      <c r="F1039" s="49">
        <v>15000</v>
      </c>
      <c r="G1039" s="687">
        <f t="shared" si="17"/>
        <v>180000</v>
      </c>
      <c r="H1039" s="627"/>
      <c r="I1039" s="627"/>
      <c r="J1039" s="627"/>
      <c r="K1039" s="627"/>
    </row>
    <row r="1040" spans="1:14" s="626" customFormat="1" ht="15.75" hidden="1" outlineLevel="1">
      <c r="A1040" s="627"/>
      <c r="B1040" s="661" t="s">
        <v>832</v>
      </c>
      <c r="C1040" s="627"/>
      <c r="D1040" s="49">
        <v>12</v>
      </c>
      <c r="E1040" s="471" t="s">
        <v>491</v>
      </c>
      <c r="F1040" s="49">
        <v>25000</v>
      </c>
      <c r="G1040" s="687">
        <f t="shared" si="17"/>
        <v>300000</v>
      </c>
      <c r="H1040" s="627"/>
      <c r="I1040" s="627"/>
      <c r="J1040" s="627"/>
      <c r="K1040" s="627"/>
    </row>
    <row r="1041" spans="1:11" s="626" customFormat="1" ht="15.75" hidden="1" outlineLevel="1">
      <c r="A1041" s="627"/>
      <c r="B1041" s="669" t="s">
        <v>835</v>
      </c>
      <c r="C1041" s="627"/>
      <c r="D1041" s="208">
        <v>6</v>
      </c>
      <c r="E1041" s="471" t="s">
        <v>12</v>
      </c>
      <c r="F1041" s="208">
        <v>56667</v>
      </c>
      <c r="G1041" s="687">
        <f t="shared" si="17"/>
        <v>340002</v>
      </c>
      <c r="H1041" s="627"/>
      <c r="I1041" s="627"/>
      <c r="J1041" s="627"/>
      <c r="K1041" s="627"/>
    </row>
    <row r="1042" spans="1:11" s="626" customFormat="1" ht="15.75" hidden="1" outlineLevel="1">
      <c r="A1042" s="627"/>
      <c r="B1042" s="661" t="s">
        <v>837</v>
      </c>
      <c r="C1042" s="627"/>
      <c r="D1042" s="49">
        <v>3</v>
      </c>
      <c r="E1042" s="471" t="s">
        <v>491</v>
      </c>
      <c r="F1042" s="49">
        <v>150000</v>
      </c>
      <c r="G1042" s="687">
        <f t="shared" si="17"/>
        <v>450000</v>
      </c>
      <c r="H1042" s="627"/>
      <c r="I1042" s="627"/>
      <c r="J1042" s="627"/>
      <c r="K1042" s="627"/>
    </row>
    <row r="1043" spans="1:11" s="626" customFormat="1" ht="15.75" collapsed="1">
      <c r="A1043" s="627"/>
      <c r="B1043" s="627"/>
      <c r="C1043" s="627"/>
      <c r="D1043" s="627"/>
      <c r="E1043" s="627"/>
      <c r="F1043" s="629"/>
      <c r="G1043" s="629"/>
      <c r="H1043" s="627"/>
      <c r="I1043" s="627"/>
      <c r="J1043" s="627"/>
      <c r="K1043" s="627"/>
    </row>
  </sheetData>
  <mergeCells count="8">
    <mergeCell ref="J22:J23"/>
    <mergeCell ref="K22:K23"/>
    <mergeCell ref="B22:B23"/>
    <mergeCell ref="C22:C23"/>
    <mergeCell ref="D22:D23"/>
    <mergeCell ref="E22:E23"/>
    <mergeCell ref="F22:F23"/>
    <mergeCell ref="I22:I2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zoomScale="80" zoomScaleNormal="80" workbookViewId="0">
      <selection activeCell="A2" sqref="A2:XFD4"/>
    </sheetView>
  </sheetViews>
  <sheetFormatPr defaultRowHeight="12.75"/>
  <cols>
    <col min="1" max="1" width="4.5703125" style="1" customWidth="1"/>
    <col min="2" max="2" width="41.85546875" style="3" customWidth="1"/>
    <col min="3" max="3" width="14.140625" style="772" customWidth="1"/>
    <col min="4" max="4" width="12.28515625" style="38" customWidth="1"/>
    <col min="5" max="5" width="13" style="38" customWidth="1"/>
    <col min="6" max="6" width="9.42578125" style="38" customWidth="1"/>
    <col min="7" max="7" width="16.42578125" style="38" customWidth="1"/>
    <col min="8" max="8" width="12.140625" style="38" customWidth="1"/>
    <col min="9" max="9" width="14.28515625" style="38" customWidth="1"/>
    <col min="10" max="10" width="11.7109375" style="3" customWidth="1"/>
    <col min="11" max="16384" width="9.140625" style="3"/>
  </cols>
  <sheetData>
    <row r="1" spans="1:9" ht="19.5" customHeight="1">
      <c r="B1" s="771"/>
    </row>
    <row r="2" spans="1:9" ht="18.75" customHeight="1">
      <c r="A2" s="773"/>
      <c r="B2" s="774" t="s">
        <v>1298</v>
      </c>
    </row>
    <row r="4" spans="1:9" ht="15.75" customHeight="1">
      <c r="A4" s="737" t="s">
        <v>2</v>
      </c>
      <c r="B4" s="1041" t="s">
        <v>1276</v>
      </c>
      <c r="C4" s="1041" t="s">
        <v>1277</v>
      </c>
      <c r="D4" s="1041" t="s">
        <v>5</v>
      </c>
      <c r="E4" s="1041" t="s">
        <v>421</v>
      </c>
      <c r="F4" s="1043" t="s">
        <v>582</v>
      </c>
      <c r="G4" s="1043" t="s">
        <v>1284</v>
      </c>
      <c r="H4" s="1041" t="s">
        <v>1307</v>
      </c>
      <c r="I4" s="1041" t="s">
        <v>1279</v>
      </c>
    </row>
    <row r="5" spans="1:9" ht="31.5" customHeight="1">
      <c r="A5" s="737" t="s">
        <v>1275</v>
      </c>
      <c r="B5" s="1042"/>
      <c r="C5" s="1042"/>
      <c r="D5" s="1042"/>
      <c r="E5" s="1042"/>
      <c r="F5" s="1044"/>
      <c r="G5" s="1044"/>
      <c r="H5" s="1042"/>
      <c r="I5" s="1042"/>
    </row>
    <row r="6" spans="1:9">
      <c r="A6" s="763"/>
      <c r="B6" s="765" t="s">
        <v>632</v>
      </c>
      <c r="C6" s="775"/>
      <c r="D6" s="776"/>
      <c r="E6" s="776"/>
      <c r="F6" s="776"/>
      <c r="G6" s="777">
        <f>G59+G116</f>
        <v>1177101.26</v>
      </c>
      <c r="H6" s="776"/>
      <c r="I6" s="776"/>
    </row>
    <row r="7" spans="1:9" ht="25.5">
      <c r="A7" s="974">
        <v>1</v>
      </c>
      <c r="B7" s="899" t="s">
        <v>854</v>
      </c>
      <c r="C7" s="775" t="s">
        <v>1321</v>
      </c>
      <c r="D7" s="973">
        <v>229</v>
      </c>
      <c r="E7" s="973" t="s">
        <v>12</v>
      </c>
      <c r="F7" s="778">
        <v>76.599999999999994</v>
      </c>
      <c r="G7" s="778">
        <f t="shared" ref="G7:G8" si="0">D7*F7</f>
        <v>17541.399999999998</v>
      </c>
      <c r="H7" s="973" t="s">
        <v>388</v>
      </c>
      <c r="I7" s="973" t="s">
        <v>1308</v>
      </c>
    </row>
    <row r="8" spans="1:9" ht="25.5">
      <c r="A8" s="974">
        <v>2</v>
      </c>
      <c r="B8" s="899" t="s">
        <v>856</v>
      </c>
      <c r="C8" s="775" t="s">
        <v>1321</v>
      </c>
      <c r="D8" s="973">
        <v>151</v>
      </c>
      <c r="E8" s="973" t="s">
        <v>855</v>
      </c>
      <c r="F8" s="778">
        <v>53.3</v>
      </c>
      <c r="G8" s="778">
        <f t="shared" si="0"/>
        <v>8048.2999999999993</v>
      </c>
      <c r="H8" s="973" t="s">
        <v>388</v>
      </c>
      <c r="I8" s="973" t="s">
        <v>1308</v>
      </c>
    </row>
    <row r="9" spans="1:9" ht="25.5">
      <c r="A9" s="763">
        <v>3</v>
      </c>
      <c r="B9" s="899" t="s">
        <v>857</v>
      </c>
      <c r="C9" s="775" t="s">
        <v>1321</v>
      </c>
      <c r="D9" s="776">
        <v>129</v>
      </c>
      <c r="E9" s="776" t="s">
        <v>855</v>
      </c>
      <c r="F9" s="778">
        <v>33.799999999999997</v>
      </c>
      <c r="G9" s="778">
        <f>D9*F9</f>
        <v>4360.2</v>
      </c>
      <c r="H9" s="973" t="s">
        <v>388</v>
      </c>
      <c r="I9" s="776" t="s">
        <v>1308</v>
      </c>
    </row>
    <row r="10" spans="1:9" ht="25.5">
      <c r="A10" s="898">
        <v>4</v>
      </c>
      <c r="B10" s="899" t="s">
        <v>862</v>
      </c>
      <c r="C10" s="900" t="s">
        <v>1321</v>
      </c>
      <c r="D10" s="901">
        <v>276</v>
      </c>
      <c r="E10" s="901" t="s">
        <v>859</v>
      </c>
      <c r="F10" s="902">
        <v>18.100000000000001</v>
      </c>
      <c r="G10" s="778">
        <f>D10*F10</f>
        <v>4995.6000000000004</v>
      </c>
      <c r="H10" s="973" t="s">
        <v>388</v>
      </c>
      <c r="I10" s="973" t="s">
        <v>1308</v>
      </c>
    </row>
    <row r="11" spans="1:9" ht="25.5">
      <c r="A11" s="991">
        <v>5</v>
      </c>
      <c r="B11" s="899" t="s">
        <v>863</v>
      </c>
      <c r="C11" s="900" t="s">
        <v>1321</v>
      </c>
      <c r="D11" s="901">
        <v>216</v>
      </c>
      <c r="E11" s="901" t="s">
        <v>859</v>
      </c>
      <c r="F11" s="902">
        <v>25.2</v>
      </c>
      <c r="G11" s="778">
        <f>D11*F11</f>
        <v>5443.2</v>
      </c>
      <c r="H11" s="973" t="s">
        <v>388</v>
      </c>
      <c r="I11" s="973" t="s">
        <v>1308</v>
      </c>
    </row>
    <row r="12" spans="1:9" ht="25.5">
      <c r="A12" s="991">
        <v>6</v>
      </c>
      <c r="B12" s="899" t="s">
        <v>864</v>
      </c>
      <c r="C12" s="775" t="s">
        <v>1321</v>
      </c>
      <c r="D12" s="973">
        <v>1350</v>
      </c>
      <c r="E12" s="973" t="s">
        <v>859</v>
      </c>
      <c r="F12" s="778">
        <v>16.68</v>
      </c>
      <c r="G12" s="778">
        <f t="shared" ref="G12" si="1">D12*F12</f>
        <v>22518</v>
      </c>
      <c r="H12" s="973" t="s">
        <v>388</v>
      </c>
      <c r="I12" s="973" t="s">
        <v>1308</v>
      </c>
    </row>
    <row r="13" spans="1:9" ht="25.5">
      <c r="A13" s="991">
        <v>7</v>
      </c>
      <c r="B13" s="899" t="s">
        <v>865</v>
      </c>
      <c r="C13" s="775" t="s">
        <v>1321</v>
      </c>
      <c r="D13" s="776">
        <v>320</v>
      </c>
      <c r="E13" s="776" t="s">
        <v>859</v>
      </c>
      <c r="F13" s="778">
        <v>46.08</v>
      </c>
      <c r="G13" s="778">
        <f t="shared" ref="G13:G19" si="2">D13*F13</f>
        <v>14745.599999999999</v>
      </c>
      <c r="H13" s="973" t="s">
        <v>388</v>
      </c>
      <c r="I13" s="776" t="s">
        <v>1308</v>
      </c>
    </row>
    <row r="14" spans="1:9" ht="25.5">
      <c r="A14" s="898">
        <v>8</v>
      </c>
      <c r="B14" s="899" t="s">
        <v>897</v>
      </c>
      <c r="C14" s="775" t="s">
        <v>1321</v>
      </c>
      <c r="D14" s="776">
        <v>2</v>
      </c>
      <c r="E14" s="776" t="s">
        <v>855</v>
      </c>
      <c r="F14" s="778">
        <v>100.89</v>
      </c>
      <c r="G14" s="778">
        <f t="shared" si="2"/>
        <v>201.78</v>
      </c>
      <c r="H14" s="776" t="s">
        <v>388</v>
      </c>
      <c r="I14" s="776" t="s">
        <v>1308</v>
      </c>
    </row>
    <row r="15" spans="1:9" ht="25.5">
      <c r="A15" s="991">
        <v>9</v>
      </c>
      <c r="B15" s="899" t="s">
        <v>866</v>
      </c>
      <c r="C15" s="775" t="s">
        <v>1321</v>
      </c>
      <c r="D15" s="973">
        <v>48</v>
      </c>
      <c r="E15" s="973" t="s">
        <v>859</v>
      </c>
      <c r="F15" s="778">
        <v>32.770000000000003</v>
      </c>
      <c r="G15" s="778">
        <f t="shared" si="2"/>
        <v>1572.96</v>
      </c>
      <c r="H15" s="973" t="s">
        <v>388</v>
      </c>
      <c r="I15" s="973" t="s">
        <v>1308</v>
      </c>
    </row>
    <row r="16" spans="1:9" ht="25.5">
      <c r="A16" s="991">
        <v>10</v>
      </c>
      <c r="B16" s="899" t="s">
        <v>871</v>
      </c>
      <c r="C16" s="775" t="s">
        <v>1321</v>
      </c>
      <c r="D16" s="973">
        <v>50</v>
      </c>
      <c r="E16" s="973" t="s">
        <v>859</v>
      </c>
      <c r="F16" s="778">
        <v>102.23</v>
      </c>
      <c r="G16" s="778">
        <f t="shared" si="2"/>
        <v>5111.5</v>
      </c>
      <c r="H16" s="973" t="s">
        <v>388</v>
      </c>
      <c r="I16" s="973" t="s">
        <v>1308</v>
      </c>
    </row>
    <row r="17" spans="1:9" ht="25.5">
      <c r="A17" s="991">
        <v>11</v>
      </c>
      <c r="B17" s="899" t="s">
        <v>872</v>
      </c>
      <c r="C17" s="775" t="s">
        <v>1321</v>
      </c>
      <c r="D17" s="973">
        <v>66</v>
      </c>
      <c r="E17" s="973" t="s">
        <v>859</v>
      </c>
      <c r="F17" s="778">
        <v>127.88</v>
      </c>
      <c r="G17" s="778">
        <f t="shared" si="2"/>
        <v>8440.08</v>
      </c>
      <c r="H17" s="973" t="s">
        <v>388</v>
      </c>
      <c r="I17" s="973" t="s">
        <v>1308</v>
      </c>
    </row>
    <row r="18" spans="1:9" ht="25.5">
      <c r="A18" s="898">
        <v>12</v>
      </c>
      <c r="B18" s="899" t="s">
        <v>873</v>
      </c>
      <c r="C18" s="775" t="s">
        <v>1321</v>
      </c>
      <c r="D18" s="973">
        <v>32</v>
      </c>
      <c r="E18" s="973" t="s">
        <v>859</v>
      </c>
      <c r="F18" s="778">
        <v>36</v>
      </c>
      <c r="G18" s="778">
        <f t="shared" si="2"/>
        <v>1152</v>
      </c>
      <c r="H18" s="973" t="s">
        <v>388</v>
      </c>
      <c r="I18" s="973" t="s">
        <v>1308</v>
      </c>
    </row>
    <row r="19" spans="1:9" ht="25.5">
      <c r="A19" s="991">
        <v>13</v>
      </c>
      <c r="B19" s="899" t="s">
        <v>890</v>
      </c>
      <c r="C19" s="775" t="s">
        <v>1321</v>
      </c>
      <c r="D19" s="776">
        <v>5</v>
      </c>
      <c r="E19" s="776" t="s">
        <v>859</v>
      </c>
      <c r="F19" s="778">
        <v>98.14</v>
      </c>
      <c r="G19" s="778">
        <f t="shared" si="2"/>
        <v>490.7</v>
      </c>
      <c r="H19" s="776" t="s">
        <v>388</v>
      </c>
      <c r="I19" s="776" t="s">
        <v>1308</v>
      </c>
    </row>
    <row r="20" spans="1:9" ht="25.5">
      <c r="A20" s="991">
        <v>14</v>
      </c>
      <c r="B20" s="899" t="s">
        <v>858</v>
      </c>
      <c r="C20" s="900" t="s">
        <v>1321</v>
      </c>
      <c r="D20" s="901">
        <v>70</v>
      </c>
      <c r="E20" s="901" t="s">
        <v>859</v>
      </c>
      <c r="F20" s="902">
        <v>238.6</v>
      </c>
      <c r="G20" s="778">
        <f t="shared" ref="G20:G61" si="3">D20*F20</f>
        <v>16702</v>
      </c>
      <c r="H20" s="776" t="s">
        <v>388</v>
      </c>
      <c r="I20" s="776" t="s">
        <v>1308</v>
      </c>
    </row>
    <row r="21" spans="1:9" ht="25.5">
      <c r="A21" s="991">
        <v>15</v>
      </c>
      <c r="B21" s="899" t="s">
        <v>895</v>
      </c>
      <c r="C21" s="775" t="s">
        <v>1321</v>
      </c>
      <c r="D21" s="992">
        <v>15</v>
      </c>
      <c r="E21" s="992" t="s">
        <v>855</v>
      </c>
      <c r="F21" s="778">
        <v>61.06</v>
      </c>
      <c r="G21" s="778">
        <f>D21*F21</f>
        <v>915.90000000000009</v>
      </c>
      <c r="H21" s="992" t="s">
        <v>388</v>
      </c>
      <c r="I21" s="992" t="s">
        <v>1308</v>
      </c>
    </row>
    <row r="22" spans="1:9" ht="25.5">
      <c r="A22" s="898">
        <v>16</v>
      </c>
      <c r="B22" s="899" t="s">
        <v>875</v>
      </c>
      <c r="C22" s="775" t="s">
        <v>1321</v>
      </c>
      <c r="D22" s="776">
        <v>35</v>
      </c>
      <c r="E22" s="776" t="s">
        <v>859</v>
      </c>
      <c r="F22" s="778">
        <v>193.23</v>
      </c>
      <c r="G22" s="778">
        <f t="shared" ref="G22:G37" si="4">D22*F22</f>
        <v>6763.0499999999993</v>
      </c>
      <c r="H22" s="992" t="s">
        <v>388</v>
      </c>
      <c r="I22" s="776" t="s">
        <v>1308</v>
      </c>
    </row>
    <row r="23" spans="1:9" ht="25.5">
      <c r="A23" s="991">
        <v>17</v>
      </c>
      <c r="B23" s="899" t="s">
        <v>876</v>
      </c>
      <c r="C23" s="775" t="s">
        <v>1321</v>
      </c>
      <c r="D23" s="776">
        <v>12</v>
      </c>
      <c r="E23" s="776" t="s">
        <v>859</v>
      </c>
      <c r="F23" s="778">
        <v>179.4</v>
      </c>
      <c r="G23" s="778">
        <f t="shared" si="4"/>
        <v>2152.8000000000002</v>
      </c>
      <c r="H23" s="992" t="s">
        <v>388</v>
      </c>
      <c r="I23" s="776" t="s">
        <v>1308</v>
      </c>
    </row>
    <row r="24" spans="1:9" ht="25.5">
      <c r="A24" s="991">
        <v>18</v>
      </c>
      <c r="B24" s="899" t="s">
        <v>877</v>
      </c>
      <c r="C24" s="775" t="s">
        <v>1321</v>
      </c>
      <c r="D24" s="776">
        <v>689</v>
      </c>
      <c r="E24" s="776" t="s">
        <v>878</v>
      </c>
      <c r="F24" s="778">
        <v>16.77</v>
      </c>
      <c r="G24" s="778">
        <f t="shared" si="4"/>
        <v>11554.529999999999</v>
      </c>
      <c r="H24" s="992" t="s">
        <v>388</v>
      </c>
      <c r="I24" s="776" t="s">
        <v>1308</v>
      </c>
    </row>
    <row r="25" spans="1:9" ht="25.5">
      <c r="A25" s="991">
        <v>19</v>
      </c>
      <c r="B25" s="899" t="s">
        <v>901</v>
      </c>
      <c r="C25" s="775" t="s">
        <v>1321</v>
      </c>
      <c r="D25" s="776">
        <v>500</v>
      </c>
      <c r="E25" s="776" t="s">
        <v>855</v>
      </c>
      <c r="F25" s="778">
        <v>310</v>
      </c>
      <c r="G25" s="778">
        <f>D25*F25</f>
        <v>155000</v>
      </c>
      <c r="H25" s="776" t="s">
        <v>395</v>
      </c>
      <c r="I25" s="776" t="s">
        <v>1308</v>
      </c>
    </row>
    <row r="26" spans="1:9" ht="25.5">
      <c r="A26" s="898">
        <v>20</v>
      </c>
      <c r="B26" s="899" t="s">
        <v>879</v>
      </c>
      <c r="C26" s="775" t="s">
        <v>1321</v>
      </c>
      <c r="D26" s="776">
        <v>290</v>
      </c>
      <c r="E26" s="776" t="s">
        <v>878</v>
      </c>
      <c r="F26" s="778">
        <v>26</v>
      </c>
      <c r="G26" s="778">
        <f t="shared" si="4"/>
        <v>7540</v>
      </c>
      <c r="H26" s="992" t="s">
        <v>388</v>
      </c>
      <c r="I26" s="776" t="s">
        <v>1308</v>
      </c>
    </row>
    <row r="27" spans="1:9" ht="25.5">
      <c r="A27" s="991">
        <v>21</v>
      </c>
      <c r="B27" s="899" t="s">
        <v>880</v>
      </c>
      <c r="C27" s="775" t="s">
        <v>1321</v>
      </c>
      <c r="D27" s="776">
        <v>210</v>
      </c>
      <c r="E27" s="776" t="s">
        <v>878</v>
      </c>
      <c r="F27" s="778">
        <v>24.7</v>
      </c>
      <c r="G27" s="778">
        <f t="shared" si="4"/>
        <v>5187</v>
      </c>
      <c r="H27" s="992" t="s">
        <v>388</v>
      </c>
      <c r="I27" s="776" t="s">
        <v>1308</v>
      </c>
    </row>
    <row r="28" spans="1:9" ht="25.5">
      <c r="A28" s="991">
        <v>22</v>
      </c>
      <c r="B28" s="899" t="s">
        <v>893</v>
      </c>
      <c r="C28" s="775" t="s">
        <v>1321</v>
      </c>
      <c r="D28" s="992">
        <v>12</v>
      </c>
      <c r="E28" s="992" t="s">
        <v>859</v>
      </c>
      <c r="F28" s="778">
        <v>120</v>
      </c>
      <c r="G28" s="778">
        <f>D28*F28</f>
        <v>1440</v>
      </c>
      <c r="H28" s="992" t="s">
        <v>388</v>
      </c>
      <c r="I28" s="992" t="s">
        <v>1308</v>
      </c>
    </row>
    <row r="29" spans="1:9" ht="25.5">
      <c r="A29" s="991">
        <v>23</v>
      </c>
      <c r="B29" s="899" t="s">
        <v>881</v>
      </c>
      <c r="C29" s="775" t="s">
        <v>1321</v>
      </c>
      <c r="D29" s="776">
        <v>76</v>
      </c>
      <c r="E29" s="776" t="s">
        <v>878</v>
      </c>
      <c r="F29" s="778">
        <v>2.33</v>
      </c>
      <c r="G29" s="778">
        <f t="shared" si="4"/>
        <v>177.08</v>
      </c>
      <c r="H29" s="992" t="s">
        <v>388</v>
      </c>
      <c r="I29" s="776" t="s">
        <v>1308</v>
      </c>
    </row>
    <row r="30" spans="1:9" ht="25.5">
      <c r="A30" s="898">
        <v>24</v>
      </c>
      <c r="B30" s="899" t="s">
        <v>882</v>
      </c>
      <c r="C30" s="775" t="s">
        <v>1321</v>
      </c>
      <c r="D30" s="776">
        <v>100</v>
      </c>
      <c r="E30" s="776" t="s">
        <v>878</v>
      </c>
      <c r="F30" s="778">
        <v>5.72</v>
      </c>
      <c r="G30" s="778">
        <f t="shared" si="4"/>
        <v>572</v>
      </c>
      <c r="H30" s="992" t="s">
        <v>388</v>
      </c>
      <c r="I30" s="776" t="s">
        <v>1308</v>
      </c>
    </row>
    <row r="31" spans="1:9" ht="25.5">
      <c r="A31" s="991">
        <v>25</v>
      </c>
      <c r="B31" s="899" t="s">
        <v>884</v>
      </c>
      <c r="C31" s="775" t="s">
        <v>1321</v>
      </c>
      <c r="D31" s="776">
        <v>17</v>
      </c>
      <c r="E31" s="776" t="s">
        <v>859</v>
      </c>
      <c r="F31" s="778">
        <v>59.47</v>
      </c>
      <c r="G31" s="778">
        <f t="shared" si="4"/>
        <v>1010.99</v>
      </c>
      <c r="H31" s="992" t="s">
        <v>388</v>
      </c>
      <c r="I31" s="776" t="s">
        <v>1308</v>
      </c>
    </row>
    <row r="32" spans="1:9" ht="25.5">
      <c r="A32" s="991">
        <v>26</v>
      </c>
      <c r="B32" s="899" t="s">
        <v>898</v>
      </c>
      <c r="C32" s="775" t="s">
        <v>1321</v>
      </c>
      <c r="D32" s="776">
        <v>5</v>
      </c>
      <c r="E32" s="776" t="s">
        <v>855</v>
      </c>
      <c r="F32" s="778">
        <v>78</v>
      </c>
      <c r="G32" s="778">
        <f>D32*F32</f>
        <v>390</v>
      </c>
      <c r="H32" s="776" t="s">
        <v>388</v>
      </c>
      <c r="I32" s="776" t="s">
        <v>1308</v>
      </c>
    </row>
    <row r="33" spans="1:9" ht="25.5">
      <c r="A33" s="991">
        <v>27</v>
      </c>
      <c r="B33" s="899" t="s">
        <v>885</v>
      </c>
      <c r="C33" s="775" t="s">
        <v>1321</v>
      </c>
      <c r="D33" s="776">
        <v>13</v>
      </c>
      <c r="E33" s="776" t="s">
        <v>859</v>
      </c>
      <c r="F33" s="778">
        <v>85.18</v>
      </c>
      <c r="G33" s="778">
        <f t="shared" si="4"/>
        <v>1107.3400000000001</v>
      </c>
      <c r="H33" s="992" t="s">
        <v>388</v>
      </c>
      <c r="I33" s="776" t="s">
        <v>1308</v>
      </c>
    </row>
    <row r="34" spans="1:9" ht="25.5">
      <c r="A34" s="898">
        <v>28</v>
      </c>
      <c r="B34" s="899" t="s">
        <v>886</v>
      </c>
      <c r="C34" s="775" t="s">
        <v>1321</v>
      </c>
      <c r="D34" s="776">
        <v>37</v>
      </c>
      <c r="E34" s="776" t="s">
        <v>859</v>
      </c>
      <c r="F34" s="778">
        <v>27.79</v>
      </c>
      <c r="G34" s="778">
        <f t="shared" si="4"/>
        <v>1028.23</v>
      </c>
      <c r="H34" s="992" t="s">
        <v>388</v>
      </c>
      <c r="I34" s="776" t="s">
        <v>1308</v>
      </c>
    </row>
    <row r="35" spans="1:9" ht="25.5">
      <c r="A35" s="991">
        <v>29</v>
      </c>
      <c r="B35" s="899" t="s">
        <v>904</v>
      </c>
      <c r="C35" s="775" t="s">
        <v>1321</v>
      </c>
      <c r="D35" s="776">
        <v>98</v>
      </c>
      <c r="E35" s="776" t="s">
        <v>12</v>
      </c>
      <c r="F35" s="778">
        <v>27.55</v>
      </c>
      <c r="G35" s="778">
        <f>D35*F35</f>
        <v>2699.9</v>
      </c>
      <c r="H35" s="992" t="s">
        <v>388</v>
      </c>
      <c r="I35" s="776" t="s">
        <v>1308</v>
      </c>
    </row>
    <row r="36" spans="1:9" ht="25.5">
      <c r="A36" s="991">
        <v>30</v>
      </c>
      <c r="B36" s="899" t="s">
        <v>905</v>
      </c>
      <c r="C36" s="775" t="s">
        <v>1321</v>
      </c>
      <c r="D36" s="776">
        <v>25</v>
      </c>
      <c r="E36" s="883" t="s">
        <v>878</v>
      </c>
      <c r="F36" s="778">
        <v>280</v>
      </c>
      <c r="G36" s="778">
        <f t="shared" ref="G36" si="5">D36*F36</f>
        <v>7000</v>
      </c>
      <c r="H36" s="992" t="s">
        <v>388</v>
      </c>
      <c r="I36" s="776" t="s">
        <v>1308</v>
      </c>
    </row>
    <row r="37" spans="1:9" ht="25.5">
      <c r="A37" s="991">
        <v>31</v>
      </c>
      <c r="B37" s="899" t="s">
        <v>887</v>
      </c>
      <c r="C37" s="775" t="s">
        <v>1321</v>
      </c>
      <c r="D37" s="776">
        <v>17</v>
      </c>
      <c r="E37" s="776" t="s">
        <v>859</v>
      </c>
      <c r="F37" s="928">
        <v>1299.0999999999999</v>
      </c>
      <c r="G37" s="778">
        <f t="shared" si="4"/>
        <v>22084.699999999997</v>
      </c>
      <c r="H37" s="992" t="s">
        <v>388</v>
      </c>
      <c r="I37" s="776" t="s">
        <v>1308</v>
      </c>
    </row>
    <row r="38" spans="1:9" ht="25.5">
      <c r="A38" s="898">
        <v>32</v>
      </c>
      <c r="B38" s="899" t="s">
        <v>903</v>
      </c>
      <c r="C38" s="775" t="s">
        <v>1321</v>
      </c>
      <c r="D38" s="992">
        <v>61</v>
      </c>
      <c r="E38" s="992" t="s">
        <v>859</v>
      </c>
      <c r="F38" s="778">
        <v>48</v>
      </c>
      <c r="G38" s="778">
        <f>D38*F38</f>
        <v>2928</v>
      </c>
      <c r="H38" s="992" t="s">
        <v>388</v>
      </c>
      <c r="I38" s="992" t="s">
        <v>1308</v>
      </c>
    </row>
    <row r="39" spans="1:9" ht="25.5">
      <c r="A39" s="991">
        <v>33</v>
      </c>
      <c r="B39" s="899" t="s">
        <v>869</v>
      </c>
      <c r="C39" s="775" t="s">
        <v>1321</v>
      </c>
      <c r="D39" s="776">
        <v>240</v>
      </c>
      <c r="E39" s="776" t="s">
        <v>859</v>
      </c>
      <c r="F39" s="778">
        <v>43.51</v>
      </c>
      <c r="G39" s="778">
        <f t="shared" si="3"/>
        <v>10442.4</v>
      </c>
      <c r="H39" s="992" t="s">
        <v>388</v>
      </c>
      <c r="I39" s="776" t="s">
        <v>1308</v>
      </c>
    </row>
    <row r="40" spans="1:9" ht="25.5">
      <c r="A40" s="991">
        <v>34</v>
      </c>
      <c r="B40" s="899" t="s">
        <v>892</v>
      </c>
      <c r="C40" s="775" t="s">
        <v>1321</v>
      </c>
      <c r="D40" s="776">
        <v>7</v>
      </c>
      <c r="E40" s="776" t="s">
        <v>859</v>
      </c>
      <c r="F40" s="778">
        <v>320</v>
      </c>
      <c r="G40" s="778">
        <f t="shared" ref="G40:G54" si="6">D40*F40</f>
        <v>2240</v>
      </c>
      <c r="H40" s="992" t="s">
        <v>388</v>
      </c>
      <c r="I40" s="776" t="s">
        <v>1308</v>
      </c>
    </row>
    <row r="41" spans="1:9" ht="25.5">
      <c r="A41" s="991">
        <v>35</v>
      </c>
      <c r="B41" s="899" t="s">
        <v>919</v>
      </c>
      <c r="C41" s="775" t="s">
        <v>1321</v>
      </c>
      <c r="D41" s="992">
        <v>50</v>
      </c>
      <c r="E41" s="992" t="s">
        <v>12</v>
      </c>
      <c r="F41" s="778">
        <v>40</v>
      </c>
      <c r="G41" s="778">
        <f t="shared" si="6"/>
        <v>2000</v>
      </c>
      <c r="H41" s="992" t="s">
        <v>388</v>
      </c>
      <c r="I41" s="992" t="s">
        <v>1308</v>
      </c>
    </row>
    <row r="42" spans="1:9" ht="25.5">
      <c r="A42" s="898">
        <v>36</v>
      </c>
      <c r="B42" s="899" t="s">
        <v>900</v>
      </c>
      <c r="C42" s="775" t="s">
        <v>1321</v>
      </c>
      <c r="D42" s="776">
        <v>1</v>
      </c>
      <c r="E42" s="776" t="s">
        <v>859</v>
      </c>
      <c r="F42" s="928">
        <v>1773.42</v>
      </c>
      <c r="G42" s="778">
        <f t="shared" si="6"/>
        <v>1773.42</v>
      </c>
      <c r="H42" s="776" t="s">
        <v>388</v>
      </c>
      <c r="I42" s="776" t="s">
        <v>1308</v>
      </c>
    </row>
    <row r="43" spans="1:9" ht="25.5">
      <c r="A43" s="991">
        <v>37</v>
      </c>
      <c r="B43" s="899" t="s">
        <v>894</v>
      </c>
      <c r="C43" s="775" t="s">
        <v>1321</v>
      </c>
      <c r="D43" s="776">
        <v>3</v>
      </c>
      <c r="E43" s="776" t="s">
        <v>859</v>
      </c>
      <c r="F43" s="778">
        <v>1400</v>
      </c>
      <c r="G43" s="778">
        <f t="shared" si="6"/>
        <v>4200</v>
      </c>
      <c r="H43" s="992" t="s">
        <v>388</v>
      </c>
      <c r="I43" s="776" t="s">
        <v>1308</v>
      </c>
    </row>
    <row r="44" spans="1:9" ht="25.5">
      <c r="A44" s="991">
        <v>38</v>
      </c>
      <c r="B44" s="899" t="s">
        <v>888</v>
      </c>
      <c r="C44" s="775" t="s">
        <v>1321</v>
      </c>
      <c r="D44" s="776">
        <v>270</v>
      </c>
      <c r="E44" s="776" t="s">
        <v>1255</v>
      </c>
      <c r="F44" s="778">
        <v>130</v>
      </c>
      <c r="G44" s="778">
        <f t="shared" si="6"/>
        <v>35100</v>
      </c>
      <c r="H44" s="992" t="s">
        <v>388</v>
      </c>
      <c r="I44" s="776" t="s">
        <v>1308</v>
      </c>
    </row>
    <row r="45" spans="1:9" ht="25.5">
      <c r="A45" s="991">
        <v>39</v>
      </c>
      <c r="B45" s="899" t="s">
        <v>927</v>
      </c>
      <c r="C45" s="900" t="s">
        <v>1321</v>
      </c>
      <c r="D45" s="901">
        <v>15</v>
      </c>
      <c r="E45" s="901" t="s">
        <v>12</v>
      </c>
      <c r="F45" s="902">
        <v>263</v>
      </c>
      <c r="G45" s="778">
        <f t="shared" si="6"/>
        <v>3945</v>
      </c>
      <c r="H45" s="776" t="s">
        <v>388</v>
      </c>
      <c r="I45" s="776" t="s">
        <v>1308</v>
      </c>
    </row>
    <row r="46" spans="1:9" ht="25.5">
      <c r="A46" s="898">
        <v>40</v>
      </c>
      <c r="B46" s="899" t="s">
        <v>926</v>
      </c>
      <c r="C46" s="900" t="s">
        <v>1321</v>
      </c>
      <c r="D46" s="901">
        <v>4</v>
      </c>
      <c r="E46" s="901" t="s">
        <v>12</v>
      </c>
      <c r="F46" s="902">
        <v>320</v>
      </c>
      <c r="G46" s="778">
        <f t="shared" si="6"/>
        <v>1280</v>
      </c>
      <c r="H46" s="776" t="s">
        <v>388</v>
      </c>
      <c r="I46" s="776" t="s">
        <v>1308</v>
      </c>
    </row>
    <row r="47" spans="1:9" ht="25.5">
      <c r="A47" s="991">
        <v>41</v>
      </c>
      <c r="B47" s="899" t="s">
        <v>923</v>
      </c>
      <c r="C47" s="775" t="s">
        <v>1321</v>
      </c>
      <c r="D47" s="776">
        <v>5</v>
      </c>
      <c r="E47" s="776" t="s">
        <v>12</v>
      </c>
      <c r="F47" s="778">
        <v>50</v>
      </c>
      <c r="G47" s="778">
        <f t="shared" si="6"/>
        <v>250</v>
      </c>
      <c r="H47" s="992" t="s">
        <v>388</v>
      </c>
      <c r="I47" s="776" t="s">
        <v>1308</v>
      </c>
    </row>
    <row r="48" spans="1:9" ht="25.5">
      <c r="A48" s="991">
        <v>42</v>
      </c>
      <c r="B48" s="899" t="s">
        <v>920</v>
      </c>
      <c r="C48" s="775" t="s">
        <v>1321</v>
      </c>
      <c r="D48" s="776">
        <v>12</v>
      </c>
      <c r="E48" s="776" t="s">
        <v>12</v>
      </c>
      <c r="F48" s="778">
        <v>50</v>
      </c>
      <c r="G48" s="778">
        <f t="shared" si="6"/>
        <v>600</v>
      </c>
      <c r="H48" s="992" t="s">
        <v>388</v>
      </c>
      <c r="I48" s="776" t="s">
        <v>1308</v>
      </c>
    </row>
    <row r="49" spans="1:9" ht="25.5">
      <c r="A49" s="991">
        <v>43</v>
      </c>
      <c r="B49" s="899" t="s">
        <v>907</v>
      </c>
      <c r="C49" s="775" t="s">
        <v>1321</v>
      </c>
      <c r="D49" s="776">
        <v>100</v>
      </c>
      <c r="E49" s="776" t="s">
        <v>12</v>
      </c>
      <c r="F49" s="778">
        <v>200</v>
      </c>
      <c r="G49" s="778">
        <f t="shared" si="6"/>
        <v>20000</v>
      </c>
      <c r="H49" s="992" t="s">
        <v>388</v>
      </c>
      <c r="I49" s="776" t="s">
        <v>1308</v>
      </c>
    </row>
    <row r="50" spans="1:9" ht="25.5">
      <c r="A50" s="898">
        <v>44</v>
      </c>
      <c r="B50" s="899" t="s">
        <v>909</v>
      </c>
      <c r="C50" s="775" t="s">
        <v>1321</v>
      </c>
      <c r="D50" s="776">
        <v>30</v>
      </c>
      <c r="E50" s="776" t="s">
        <v>12</v>
      </c>
      <c r="F50" s="778">
        <v>400</v>
      </c>
      <c r="G50" s="778">
        <f t="shared" si="6"/>
        <v>12000</v>
      </c>
      <c r="H50" s="776" t="s">
        <v>388</v>
      </c>
      <c r="I50" s="776" t="s">
        <v>1308</v>
      </c>
    </row>
    <row r="51" spans="1:9" ht="25.5">
      <c r="A51" s="991">
        <v>45</v>
      </c>
      <c r="B51" s="899" t="s">
        <v>910</v>
      </c>
      <c r="C51" s="775" t="s">
        <v>1321</v>
      </c>
      <c r="D51" s="776">
        <v>22</v>
      </c>
      <c r="E51" s="776" t="s">
        <v>12</v>
      </c>
      <c r="F51" s="778">
        <v>20</v>
      </c>
      <c r="G51" s="778">
        <f t="shared" si="6"/>
        <v>440</v>
      </c>
      <c r="H51" s="992" t="s">
        <v>388</v>
      </c>
      <c r="I51" s="776" t="s">
        <v>1308</v>
      </c>
    </row>
    <row r="52" spans="1:9" ht="25.5">
      <c r="A52" s="991">
        <v>46</v>
      </c>
      <c r="B52" s="899" t="s">
        <v>911</v>
      </c>
      <c r="C52" s="900" t="s">
        <v>1321</v>
      </c>
      <c r="D52" s="901">
        <v>10</v>
      </c>
      <c r="E52" s="901" t="s">
        <v>12</v>
      </c>
      <c r="F52" s="902">
        <v>90</v>
      </c>
      <c r="G52" s="778">
        <f t="shared" si="6"/>
        <v>900</v>
      </c>
      <c r="H52" s="776" t="s">
        <v>388</v>
      </c>
      <c r="I52" s="776" t="s">
        <v>1308</v>
      </c>
    </row>
    <row r="53" spans="1:9" ht="25.5">
      <c r="A53" s="991">
        <v>47</v>
      </c>
      <c r="B53" s="899" t="s">
        <v>913</v>
      </c>
      <c r="C53" s="775" t="s">
        <v>1321</v>
      </c>
      <c r="D53" s="776">
        <v>12</v>
      </c>
      <c r="E53" s="776" t="s">
        <v>12</v>
      </c>
      <c r="F53" s="778">
        <v>40</v>
      </c>
      <c r="G53" s="778">
        <f t="shared" si="6"/>
        <v>480</v>
      </c>
      <c r="H53" s="992" t="s">
        <v>388</v>
      </c>
      <c r="I53" s="776" t="s">
        <v>1308</v>
      </c>
    </row>
    <row r="54" spans="1:9" ht="25.5">
      <c r="A54" s="898">
        <v>48</v>
      </c>
      <c r="B54" s="899" t="s">
        <v>914</v>
      </c>
      <c r="C54" s="775" t="s">
        <v>1321</v>
      </c>
      <c r="D54" s="776">
        <v>8</v>
      </c>
      <c r="E54" s="776" t="s">
        <v>12</v>
      </c>
      <c r="F54" s="778">
        <v>235</v>
      </c>
      <c r="G54" s="778">
        <f t="shared" si="6"/>
        <v>1880</v>
      </c>
      <c r="H54" s="992" t="s">
        <v>388</v>
      </c>
      <c r="I54" s="776" t="s">
        <v>1308</v>
      </c>
    </row>
    <row r="55" spans="1:9" ht="25.5">
      <c r="A55" s="991">
        <v>49</v>
      </c>
      <c r="B55" s="899" t="s">
        <v>906</v>
      </c>
      <c r="C55" s="775" t="s">
        <v>1321</v>
      </c>
      <c r="D55" s="776">
        <v>24</v>
      </c>
      <c r="E55" s="776" t="s">
        <v>12</v>
      </c>
      <c r="F55" s="778">
        <v>22</v>
      </c>
      <c r="G55" s="778">
        <f t="shared" ref="G55:G56" si="7">D55*F55</f>
        <v>528</v>
      </c>
      <c r="H55" s="992" t="s">
        <v>388</v>
      </c>
      <c r="I55" s="776" t="s">
        <v>1308</v>
      </c>
    </row>
    <row r="56" spans="1:9" ht="25.5">
      <c r="A56" s="991">
        <v>50</v>
      </c>
      <c r="B56" s="899" t="s">
        <v>912</v>
      </c>
      <c r="C56" s="775" t="s">
        <v>1321</v>
      </c>
      <c r="D56" s="776">
        <v>20</v>
      </c>
      <c r="E56" s="776" t="s">
        <v>12</v>
      </c>
      <c r="F56" s="778">
        <v>125</v>
      </c>
      <c r="G56" s="778">
        <f t="shared" si="7"/>
        <v>2500</v>
      </c>
      <c r="H56" s="992" t="s">
        <v>388</v>
      </c>
      <c r="I56" s="776" t="s">
        <v>1308</v>
      </c>
    </row>
    <row r="57" spans="1:9" ht="25.5">
      <c r="A57" s="991">
        <v>51</v>
      </c>
      <c r="B57" s="899" t="s">
        <v>925</v>
      </c>
      <c r="C57" s="775" t="s">
        <v>1321</v>
      </c>
      <c r="D57" s="776">
        <v>10</v>
      </c>
      <c r="E57" s="776" t="s">
        <v>12</v>
      </c>
      <c r="F57" s="778">
        <v>800</v>
      </c>
      <c r="G57" s="778">
        <f>D57*F57</f>
        <v>8000</v>
      </c>
      <c r="H57" s="992" t="s">
        <v>388</v>
      </c>
      <c r="I57" s="776" t="s">
        <v>1308</v>
      </c>
    </row>
    <row r="58" spans="1:9" ht="25.5">
      <c r="A58" s="898">
        <v>52</v>
      </c>
      <c r="B58" s="899" t="s">
        <v>860</v>
      </c>
      <c r="C58" s="900" t="s">
        <v>1321</v>
      </c>
      <c r="D58" s="901">
        <v>95</v>
      </c>
      <c r="E58" s="901" t="s">
        <v>859</v>
      </c>
      <c r="F58" s="902">
        <v>238.6</v>
      </c>
      <c r="G58" s="778">
        <f t="shared" si="3"/>
        <v>22667</v>
      </c>
      <c r="H58" s="992" t="s">
        <v>388</v>
      </c>
      <c r="I58" s="776" t="s">
        <v>1308</v>
      </c>
    </row>
    <row r="59" spans="1:9">
      <c r="A59" s="1045" t="s">
        <v>1687</v>
      </c>
      <c r="B59" s="1046"/>
      <c r="C59" s="1046"/>
      <c r="D59" s="1046"/>
      <c r="E59" s="1046"/>
      <c r="F59" s="1047"/>
      <c r="G59" s="777">
        <f>SUM(G7:G58)</f>
        <v>472100.66000000003</v>
      </c>
      <c r="H59" s="762"/>
      <c r="I59" s="776"/>
    </row>
    <row r="60" spans="1:9" ht="25.5">
      <c r="A60" s="763">
        <v>53</v>
      </c>
      <c r="B60" s="899" t="s">
        <v>854</v>
      </c>
      <c r="C60" s="775" t="s">
        <v>1321</v>
      </c>
      <c r="D60" s="776">
        <v>229</v>
      </c>
      <c r="E60" s="776" t="s">
        <v>12</v>
      </c>
      <c r="F60" s="778">
        <v>76.599999999999994</v>
      </c>
      <c r="G60" s="778">
        <f t="shared" si="3"/>
        <v>17541.399999999998</v>
      </c>
      <c r="H60" s="973" t="s">
        <v>395</v>
      </c>
      <c r="I60" s="776" t="s">
        <v>1308</v>
      </c>
    </row>
    <row r="61" spans="1:9" ht="25.5">
      <c r="A61" s="763">
        <v>54</v>
      </c>
      <c r="B61" s="899" t="s">
        <v>856</v>
      </c>
      <c r="C61" s="775" t="s">
        <v>1321</v>
      </c>
      <c r="D61" s="776">
        <v>151</v>
      </c>
      <c r="E61" s="776" t="s">
        <v>855</v>
      </c>
      <c r="F61" s="778">
        <v>53.3</v>
      </c>
      <c r="G61" s="778">
        <f t="shared" si="3"/>
        <v>8048.2999999999993</v>
      </c>
      <c r="H61" s="973" t="s">
        <v>395</v>
      </c>
      <c r="I61" s="776" t="s">
        <v>1308</v>
      </c>
    </row>
    <row r="62" spans="1:9" ht="25.5">
      <c r="A62" s="974">
        <v>55</v>
      </c>
      <c r="B62" s="899" t="s">
        <v>857</v>
      </c>
      <c r="C62" s="775" t="s">
        <v>1321</v>
      </c>
      <c r="D62" s="973">
        <v>128</v>
      </c>
      <c r="E62" s="973" t="s">
        <v>855</v>
      </c>
      <c r="F62" s="778">
        <v>33.799999999999997</v>
      </c>
      <c r="G62" s="778">
        <f t="shared" ref="G62:G81" si="8">D62*F62</f>
        <v>4326.3999999999996</v>
      </c>
      <c r="H62" s="973" t="s">
        <v>395</v>
      </c>
      <c r="I62" s="973" t="s">
        <v>1308</v>
      </c>
    </row>
    <row r="63" spans="1:9" ht="25.5">
      <c r="A63" s="991">
        <v>56</v>
      </c>
      <c r="B63" s="899" t="s">
        <v>904</v>
      </c>
      <c r="C63" s="775" t="s">
        <v>1321</v>
      </c>
      <c r="D63" s="992">
        <v>97</v>
      </c>
      <c r="E63" s="992" t="s">
        <v>12</v>
      </c>
      <c r="F63" s="778">
        <v>27.55</v>
      </c>
      <c r="G63" s="778">
        <f>D63*F63</f>
        <v>2672.35</v>
      </c>
      <c r="H63" s="992" t="s">
        <v>395</v>
      </c>
      <c r="I63" s="992" t="s">
        <v>1308</v>
      </c>
    </row>
    <row r="64" spans="1:9" ht="25.5">
      <c r="A64" s="991">
        <v>57</v>
      </c>
      <c r="B64" s="899" t="s">
        <v>905</v>
      </c>
      <c r="C64" s="775" t="s">
        <v>1321</v>
      </c>
      <c r="D64" s="992">
        <v>49</v>
      </c>
      <c r="E64" s="992" t="s">
        <v>878</v>
      </c>
      <c r="F64" s="778">
        <v>280</v>
      </c>
      <c r="G64" s="778">
        <f t="shared" ref="G64" si="9">D64*F64</f>
        <v>13720</v>
      </c>
      <c r="H64" s="992" t="s">
        <v>395</v>
      </c>
      <c r="I64" s="992" t="s">
        <v>1308</v>
      </c>
    </row>
    <row r="65" spans="1:9" ht="25.5">
      <c r="A65" s="991">
        <v>58</v>
      </c>
      <c r="B65" s="899" t="s">
        <v>889</v>
      </c>
      <c r="C65" s="775" t="s">
        <v>1321</v>
      </c>
      <c r="D65" s="992">
        <v>50</v>
      </c>
      <c r="E65" s="992" t="s">
        <v>1255</v>
      </c>
      <c r="F65" s="778">
        <v>130</v>
      </c>
      <c r="G65" s="778">
        <f>D65*F65</f>
        <v>6500</v>
      </c>
      <c r="H65" s="992" t="s">
        <v>395</v>
      </c>
      <c r="I65" s="992" t="s">
        <v>1308</v>
      </c>
    </row>
    <row r="66" spans="1:9" ht="25.5">
      <c r="A66" s="991">
        <v>59</v>
      </c>
      <c r="B66" s="899" t="s">
        <v>858</v>
      </c>
      <c r="C66" s="900" t="s">
        <v>1321</v>
      </c>
      <c r="D66" s="901">
        <v>75</v>
      </c>
      <c r="E66" s="901" t="s">
        <v>859</v>
      </c>
      <c r="F66" s="902">
        <v>238.6</v>
      </c>
      <c r="G66" s="778">
        <f t="shared" si="8"/>
        <v>17895</v>
      </c>
      <c r="H66" s="992" t="s">
        <v>395</v>
      </c>
      <c r="I66" s="973" t="s">
        <v>1308</v>
      </c>
    </row>
    <row r="67" spans="1:9" ht="25.5">
      <c r="A67" s="991">
        <v>60</v>
      </c>
      <c r="B67" s="899" t="s">
        <v>892</v>
      </c>
      <c r="C67" s="775" t="s">
        <v>1321</v>
      </c>
      <c r="D67" s="992">
        <v>6</v>
      </c>
      <c r="E67" s="992" t="s">
        <v>859</v>
      </c>
      <c r="F67" s="778">
        <v>320</v>
      </c>
      <c r="G67" s="778">
        <f>D67*F67</f>
        <v>1920</v>
      </c>
      <c r="H67" s="992" t="s">
        <v>395</v>
      </c>
      <c r="I67" s="992" t="s">
        <v>1308</v>
      </c>
    </row>
    <row r="68" spans="1:9" ht="25.5">
      <c r="A68" s="991">
        <v>61</v>
      </c>
      <c r="B68" s="899" t="s">
        <v>875</v>
      </c>
      <c r="C68" s="775" t="s">
        <v>1321</v>
      </c>
      <c r="D68" s="973">
        <v>35</v>
      </c>
      <c r="E68" s="973" t="s">
        <v>859</v>
      </c>
      <c r="F68" s="778">
        <v>193.23</v>
      </c>
      <c r="G68" s="778">
        <f t="shared" ref="G68:G79" si="10">D68*F68</f>
        <v>6763.0499999999993</v>
      </c>
      <c r="H68" s="992" t="s">
        <v>395</v>
      </c>
      <c r="I68" s="973" t="s">
        <v>1308</v>
      </c>
    </row>
    <row r="69" spans="1:9" ht="25.5">
      <c r="A69" s="991">
        <v>62</v>
      </c>
      <c r="B69" s="899" t="s">
        <v>876</v>
      </c>
      <c r="C69" s="775" t="s">
        <v>1321</v>
      </c>
      <c r="D69" s="973">
        <v>11</v>
      </c>
      <c r="E69" s="973" t="s">
        <v>859</v>
      </c>
      <c r="F69" s="778">
        <v>179.4</v>
      </c>
      <c r="G69" s="778">
        <f t="shared" si="10"/>
        <v>1973.4</v>
      </c>
      <c r="H69" s="992" t="s">
        <v>395</v>
      </c>
      <c r="I69" s="973" t="s">
        <v>1308</v>
      </c>
    </row>
    <row r="70" spans="1:9" ht="25.5">
      <c r="A70" s="991">
        <v>63</v>
      </c>
      <c r="B70" s="899" t="s">
        <v>877</v>
      </c>
      <c r="C70" s="775" t="s">
        <v>1321</v>
      </c>
      <c r="D70" s="973">
        <v>689</v>
      </c>
      <c r="E70" s="973" t="s">
        <v>878</v>
      </c>
      <c r="F70" s="778">
        <v>16.77</v>
      </c>
      <c r="G70" s="778">
        <f t="shared" si="10"/>
        <v>11554.529999999999</v>
      </c>
      <c r="H70" s="992" t="s">
        <v>395</v>
      </c>
      <c r="I70" s="973" t="s">
        <v>1308</v>
      </c>
    </row>
    <row r="71" spans="1:9" ht="25.5">
      <c r="A71" s="991">
        <v>64</v>
      </c>
      <c r="B71" s="899" t="s">
        <v>879</v>
      </c>
      <c r="C71" s="775" t="s">
        <v>1321</v>
      </c>
      <c r="D71" s="973">
        <v>291</v>
      </c>
      <c r="E71" s="973" t="s">
        <v>878</v>
      </c>
      <c r="F71" s="778">
        <v>26</v>
      </c>
      <c r="G71" s="778">
        <f t="shared" si="10"/>
        <v>7566</v>
      </c>
      <c r="H71" s="992" t="s">
        <v>395</v>
      </c>
      <c r="I71" s="973" t="s">
        <v>1308</v>
      </c>
    </row>
    <row r="72" spans="1:9" ht="25.5">
      <c r="A72" s="991">
        <v>65</v>
      </c>
      <c r="B72" s="899" t="s">
        <v>880</v>
      </c>
      <c r="C72" s="775" t="s">
        <v>1321</v>
      </c>
      <c r="D72" s="973">
        <v>209</v>
      </c>
      <c r="E72" s="973" t="s">
        <v>878</v>
      </c>
      <c r="F72" s="778">
        <v>24.7</v>
      </c>
      <c r="G72" s="778">
        <f t="shared" si="10"/>
        <v>5162.3</v>
      </c>
      <c r="H72" s="992" t="s">
        <v>395</v>
      </c>
      <c r="I72" s="973" t="s">
        <v>1308</v>
      </c>
    </row>
    <row r="73" spans="1:9" ht="25.5">
      <c r="A73" s="991">
        <v>66</v>
      </c>
      <c r="B73" s="899" t="s">
        <v>900</v>
      </c>
      <c r="C73" s="775" t="s">
        <v>1321</v>
      </c>
      <c r="D73" s="992">
        <v>2</v>
      </c>
      <c r="E73" s="992" t="s">
        <v>859</v>
      </c>
      <c r="F73" s="928">
        <v>1773.42</v>
      </c>
      <c r="G73" s="778">
        <f>D73*F73</f>
        <v>3546.84</v>
      </c>
      <c r="H73" s="992" t="s">
        <v>395</v>
      </c>
      <c r="I73" s="992" t="s">
        <v>1308</v>
      </c>
    </row>
    <row r="74" spans="1:9" ht="25.5">
      <c r="A74" s="991">
        <v>67</v>
      </c>
      <c r="B74" s="899" t="s">
        <v>881</v>
      </c>
      <c r="C74" s="775" t="s">
        <v>1321</v>
      </c>
      <c r="D74" s="973">
        <v>76</v>
      </c>
      <c r="E74" s="973" t="s">
        <v>878</v>
      </c>
      <c r="F74" s="778">
        <v>2.33</v>
      </c>
      <c r="G74" s="778">
        <f t="shared" si="10"/>
        <v>177.08</v>
      </c>
      <c r="H74" s="992" t="s">
        <v>395</v>
      </c>
      <c r="I74" s="973" t="s">
        <v>1308</v>
      </c>
    </row>
    <row r="75" spans="1:9" ht="25.5">
      <c r="A75" s="991">
        <v>68</v>
      </c>
      <c r="B75" s="899" t="s">
        <v>882</v>
      </c>
      <c r="C75" s="775" t="s">
        <v>1321</v>
      </c>
      <c r="D75" s="973">
        <v>772</v>
      </c>
      <c r="E75" s="973" t="s">
        <v>878</v>
      </c>
      <c r="F75" s="778">
        <v>5.72</v>
      </c>
      <c r="G75" s="778">
        <f t="shared" si="10"/>
        <v>4415.84</v>
      </c>
      <c r="H75" s="992" t="s">
        <v>395</v>
      </c>
      <c r="I75" s="973" t="s">
        <v>1308</v>
      </c>
    </row>
    <row r="76" spans="1:9" ht="25.5">
      <c r="A76" s="991">
        <v>69</v>
      </c>
      <c r="B76" s="899" t="s">
        <v>884</v>
      </c>
      <c r="C76" s="775" t="s">
        <v>1321</v>
      </c>
      <c r="D76" s="973">
        <v>17</v>
      </c>
      <c r="E76" s="973" t="s">
        <v>859</v>
      </c>
      <c r="F76" s="778">
        <v>59.47</v>
      </c>
      <c r="G76" s="778">
        <f t="shared" si="10"/>
        <v>1010.99</v>
      </c>
      <c r="H76" s="992" t="s">
        <v>395</v>
      </c>
      <c r="I76" s="973" t="s">
        <v>1308</v>
      </c>
    </row>
    <row r="77" spans="1:9" ht="25.5">
      <c r="A77" s="991">
        <v>70</v>
      </c>
      <c r="B77" s="899" t="s">
        <v>885</v>
      </c>
      <c r="C77" s="775" t="s">
        <v>1321</v>
      </c>
      <c r="D77" s="973">
        <v>12</v>
      </c>
      <c r="E77" s="973" t="s">
        <v>859</v>
      </c>
      <c r="F77" s="778">
        <v>85.18</v>
      </c>
      <c r="G77" s="778">
        <f t="shared" si="10"/>
        <v>1022.1600000000001</v>
      </c>
      <c r="H77" s="992" t="s">
        <v>395</v>
      </c>
      <c r="I77" s="973" t="s">
        <v>1308</v>
      </c>
    </row>
    <row r="78" spans="1:9" ht="25.5">
      <c r="A78" s="991">
        <v>71</v>
      </c>
      <c r="B78" s="899" t="s">
        <v>886</v>
      </c>
      <c r="C78" s="775" t="s">
        <v>1321</v>
      </c>
      <c r="D78" s="973">
        <v>37</v>
      </c>
      <c r="E78" s="973" t="s">
        <v>859</v>
      </c>
      <c r="F78" s="778">
        <v>27.79</v>
      </c>
      <c r="G78" s="778">
        <f t="shared" si="10"/>
        <v>1028.23</v>
      </c>
      <c r="H78" s="992" t="s">
        <v>395</v>
      </c>
      <c r="I78" s="973" t="s">
        <v>1308</v>
      </c>
    </row>
    <row r="79" spans="1:9" ht="25.5">
      <c r="A79" s="991">
        <v>72</v>
      </c>
      <c r="B79" s="899" t="s">
        <v>887</v>
      </c>
      <c r="C79" s="775" t="s">
        <v>1321</v>
      </c>
      <c r="D79" s="973">
        <v>17</v>
      </c>
      <c r="E79" s="973" t="s">
        <v>859</v>
      </c>
      <c r="F79" s="928">
        <v>1299.0999999999999</v>
      </c>
      <c r="G79" s="778">
        <f t="shared" si="10"/>
        <v>22084.699999999997</v>
      </c>
      <c r="H79" s="992" t="s">
        <v>395</v>
      </c>
      <c r="I79" s="973" t="s">
        <v>1308</v>
      </c>
    </row>
    <row r="80" spans="1:9" ht="25.5">
      <c r="A80" s="991">
        <v>73</v>
      </c>
      <c r="B80" s="899" t="s">
        <v>869</v>
      </c>
      <c r="C80" s="775" t="s">
        <v>1321</v>
      </c>
      <c r="D80" s="973">
        <v>243</v>
      </c>
      <c r="E80" s="973" t="s">
        <v>859</v>
      </c>
      <c r="F80" s="778">
        <v>43.51</v>
      </c>
      <c r="G80" s="778">
        <f t="shared" si="8"/>
        <v>10572.93</v>
      </c>
      <c r="H80" s="992" t="s">
        <v>395</v>
      </c>
      <c r="I80" s="973" t="s">
        <v>1308</v>
      </c>
    </row>
    <row r="81" spans="1:9" ht="25.5">
      <c r="A81" s="991">
        <v>74</v>
      </c>
      <c r="B81" s="899" t="s">
        <v>860</v>
      </c>
      <c r="C81" s="900" t="s">
        <v>1321</v>
      </c>
      <c r="D81" s="901">
        <v>95</v>
      </c>
      <c r="E81" s="901" t="s">
        <v>859</v>
      </c>
      <c r="F81" s="902">
        <v>238.6</v>
      </c>
      <c r="G81" s="778">
        <f t="shared" si="8"/>
        <v>22667</v>
      </c>
      <c r="H81" s="992" t="s">
        <v>395</v>
      </c>
      <c r="I81" s="973" t="s">
        <v>1308</v>
      </c>
    </row>
    <row r="82" spans="1:9" ht="25.5">
      <c r="A82" s="991">
        <v>75</v>
      </c>
      <c r="B82" s="899" t="s">
        <v>861</v>
      </c>
      <c r="C82" s="775" t="s">
        <v>1321</v>
      </c>
      <c r="D82" s="776">
        <v>193</v>
      </c>
      <c r="E82" s="776" t="s">
        <v>859</v>
      </c>
      <c r="F82" s="778">
        <v>237</v>
      </c>
      <c r="G82" s="778">
        <f>D82*F82</f>
        <v>45741</v>
      </c>
      <c r="H82" s="992" t="s">
        <v>395</v>
      </c>
      <c r="I82" s="776" t="s">
        <v>1308</v>
      </c>
    </row>
    <row r="83" spans="1:9" ht="25.5">
      <c r="A83" s="991">
        <v>76</v>
      </c>
      <c r="B83" s="899" t="s">
        <v>862</v>
      </c>
      <c r="C83" s="900" t="s">
        <v>1321</v>
      </c>
      <c r="D83" s="901">
        <v>276</v>
      </c>
      <c r="E83" s="901" t="s">
        <v>859</v>
      </c>
      <c r="F83" s="902">
        <v>18.100000000000001</v>
      </c>
      <c r="G83" s="778">
        <f>D83*F83</f>
        <v>4995.6000000000004</v>
      </c>
      <c r="H83" s="992" t="s">
        <v>395</v>
      </c>
      <c r="I83" s="776" t="s">
        <v>1308</v>
      </c>
    </row>
    <row r="84" spans="1:9" ht="25.5">
      <c r="A84" s="991">
        <v>77</v>
      </c>
      <c r="B84" s="899" t="s">
        <v>863</v>
      </c>
      <c r="C84" s="900" t="s">
        <v>1321</v>
      </c>
      <c r="D84" s="901">
        <v>219</v>
      </c>
      <c r="E84" s="901" t="s">
        <v>859</v>
      </c>
      <c r="F84" s="902">
        <v>25.2</v>
      </c>
      <c r="G84" s="778">
        <f>D84*F84</f>
        <v>5518.8</v>
      </c>
      <c r="H84" s="992" t="s">
        <v>395</v>
      </c>
      <c r="I84" s="776" t="s">
        <v>1308</v>
      </c>
    </row>
    <row r="85" spans="1:9" ht="25.5">
      <c r="A85" s="991">
        <v>78</v>
      </c>
      <c r="B85" s="899" t="s">
        <v>864</v>
      </c>
      <c r="C85" s="775" t="s">
        <v>1321</v>
      </c>
      <c r="D85" s="973">
        <v>1405</v>
      </c>
      <c r="E85" s="973" t="s">
        <v>859</v>
      </c>
      <c r="F85" s="778">
        <v>16.68</v>
      </c>
      <c r="G85" s="778">
        <f t="shared" ref="G85" si="11">D85*F85</f>
        <v>23435.399999999998</v>
      </c>
      <c r="H85" s="992" t="s">
        <v>395</v>
      </c>
      <c r="I85" s="973" t="s">
        <v>1308</v>
      </c>
    </row>
    <row r="86" spans="1:9" ht="25.5">
      <c r="A86" s="991">
        <v>79</v>
      </c>
      <c r="B86" s="899" t="s">
        <v>865</v>
      </c>
      <c r="C86" s="775" t="s">
        <v>1321</v>
      </c>
      <c r="D86" s="973">
        <v>320</v>
      </c>
      <c r="E86" s="973" t="s">
        <v>859</v>
      </c>
      <c r="F86" s="778">
        <v>46.08</v>
      </c>
      <c r="G86" s="778">
        <f t="shared" ref="G86:G115" si="12">D86*F86</f>
        <v>14745.599999999999</v>
      </c>
      <c r="H86" s="992" t="s">
        <v>395</v>
      </c>
      <c r="I86" s="973" t="s">
        <v>1308</v>
      </c>
    </row>
    <row r="87" spans="1:9" ht="25.5">
      <c r="A87" s="991">
        <v>80</v>
      </c>
      <c r="B87" s="899" t="s">
        <v>866</v>
      </c>
      <c r="C87" s="775" t="s">
        <v>1321</v>
      </c>
      <c r="D87" s="776">
        <v>48</v>
      </c>
      <c r="E87" s="776" t="s">
        <v>859</v>
      </c>
      <c r="F87" s="778">
        <v>32.770000000000003</v>
      </c>
      <c r="G87" s="778">
        <f t="shared" si="12"/>
        <v>1572.96</v>
      </c>
      <c r="H87" s="992" t="s">
        <v>395</v>
      </c>
      <c r="I87" s="776" t="s">
        <v>1308</v>
      </c>
    </row>
    <row r="88" spans="1:9" ht="25.5">
      <c r="A88" s="991">
        <v>81</v>
      </c>
      <c r="B88" s="899" t="s">
        <v>867</v>
      </c>
      <c r="C88" s="775" t="s">
        <v>1321</v>
      </c>
      <c r="D88" s="776">
        <v>181</v>
      </c>
      <c r="E88" s="776" t="s">
        <v>859</v>
      </c>
      <c r="F88" s="778">
        <v>52.46</v>
      </c>
      <c r="G88" s="778">
        <f t="shared" si="12"/>
        <v>9495.26</v>
      </c>
      <c r="H88" s="992" t="s">
        <v>395</v>
      </c>
      <c r="I88" s="776" t="s">
        <v>1308</v>
      </c>
    </row>
    <row r="89" spans="1:9" ht="25.5">
      <c r="A89" s="991">
        <v>82</v>
      </c>
      <c r="B89" s="899" t="s">
        <v>868</v>
      </c>
      <c r="C89" s="775" t="s">
        <v>1321</v>
      </c>
      <c r="D89" s="776">
        <v>330</v>
      </c>
      <c r="E89" s="776" t="s">
        <v>855</v>
      </c>
      <c r="F89" s="778">
        <v>47.05</v>
      </c>
      <c r="G89" s="778">
        <f t="shared" si="12"/>
        <v>15526.499999999998</v>
      </c>
      <c r="H89" s="992" t="s">
        <v>395</v>
      </c>
      <c r="I89" s="776" t="s">
        <v>1308</v>
      </c>
    </row>
    <row r="90" spans="1:9" ht="25.5">
      <c r="A90" s="991">
        <v>83</v>
      </c>
      <c r="B90" s="899" t="s">
        <v>874</v>
      </c>
      <c r="C90" s="775" t="s">
        <v>1321</v>
      </c>
      <c r="D90" s="776">
        <v>25</v>
      </c>
      <c r="E90" s="776" t="s">
        <v>859</v>
      </c>
      <c r="F90" s="778">
        <v>396.5</v>
      </c>
      <c r="G90" s="778">
        <f t="shared" si="12"/>
        <v>9912.5</v>
      </c>
      <c r="H90" s="992" t="s">
        <v>395</v>
      </c>
      <c r="I90" s="776" t="s">
        <v>1308</v>
      </c>
    </row>
    <row r="91" spans="1:9" ht="25.5">
      <c r="A91" s="991">
        <v>84</v>
      </c>
      <c r="B91" s="899" t="s">
        <v>870</v>
      </c>
      <c r="C91" s="775" t="s">
        <v>1321</v>
      </c>
      <c r="D91" s="776">
        <v>216</v>
      </c>
      <c r="E91" s="776" t="s">
        <v>859</v>
      </c>
      <c r="F91" s="778">
        <v>37.75</v>
      </c>
      <c r="G91" s="778">
        <f t="shared" si="12"/>
        <v>8154</v>
      </c>
      <c r="H91" s="973" t="s">
        <v>395</v>
      </c>
      <c r="I91" s="776" t="s">
        <v>1308</v>
      </c>
    </row>
    <row r="92" spans="1:9" ht="25.5">
      <c r="A92" s="991">
        <v>85</v>
      </c>
      <c r="B92" s="899" t="s">
        <v>901</v>
      </c>
      <c r="C92" s="775" t="s">
        <v>1321</v>
      </c>
      <c r="D92" s="992">
        <v>858</v>
      </c>
      <c r="E92" s="992" t="s">
        <v>855</v>
      </c>
      <c r="F92" s="778">
        <v>310</v>
      </c>
      <c r="G92" s="778">
        <f>D92*F92</f>
        <v>265980</v>
      </c>
      <c r="H92" s="992" t="s">
        <v>395</v>
      </c>
      <c r="I92" s="992" t="s">
        <v>1308</v>
      </c>
    </row>
    <row r="93" spans="1:9" ht="25.5">
      <c r="A93" s="991">
        <v>86</v>
      </c>
      <c r="B93" s="899" t="s">
        <v>871</v>
      </c>
      <c r="C93" s="775" t="s">
        <v>1321</v>
      </c>
      <c r="D93" s="776">
        <v>50</v>
      </c>
      <c r="E93" s="776" t="s">
        <v>859</v>
      </c>
      <c r="F93" s="778">
        <v>102.23</v>
      </c>
      <c r="G93" s="778">
        <f t="shared" si="12"/>
        <v>5111.5</v>
      </c>
      <c r="H93" s="973" t="s">
        <v>395</v>
      </c>
      <c r="I93" s="776" t="s">
        <v>1308</v>
      </c>
    </row>
    <row r="94" spans="1:9" ht="25.5">
      <c r="A94" s="991">
        <v>87</v>
      </c>
      <c r="B94" s="899" t="s">
        <v>902</v>
      </c>
      <c r="C94" s="775" t="s">
        <v>1321</v>
      </c>
      <c r="D94" s="776">
        <v>136</v>
      </c>
      <c r="E94" s="776" t="s">
        <v>859</v>
      </c>
      <c r="F94" s="778">
        <v>14</v>
      </c>
      <c r="G94" s="778">
        <f>D94*F94</f>
        <v>1904</v>
      </c>
      <c r="H94" s="992" t="s">
        <v>395</v>
      </c>
      <c r="I94" s="776" t="s">
        <v>1308</v>
      </c>
    </row>
    <row r="95" spans="1:9" ht="25.5">
      <c r="A95" s="991">
        <v>88</v>
      </c>
      <c r="B95" s="899" t="s">
        <v>903</v>
      </c>
      <c r="C95" s="775" t="s">
        <v>1321</v>
      </c>
      <c r="D95" s="776">
        <v>61</v>
      </c>
      <c r="E95" s="776" t="s">
        <v>859</v>
      </c>
      <c r="F95" s="778">
        <v>48</v>
      </c>
      <c r="G95" s="778">
        <f>D95*F95</f>
        <v>2928</v>
      </c>
      <c r="H95" s="992" t="s">
        <v>395</v>
      </c>
      <c r="I95" s="776" t="s">
        <v>1308</v>
      </c>
    </row>
    <row r="96" spans="1:9" ht="25.5">
      <c r="A96" s="991">
        <v>89</v>
      </c>
      <c r="B96" s="899" t="s">
        <v>895</v>
      </c>
      <c r="C96" s="775" t="s">
        <v>1321</v>
      </c>
      <c r="D96" s="776">
        <v>15</v>
      </c>
      <c r="E96" s="776" t="s">
        <v>855</v>
      </c>
      <c r="F96" s="778">
        <v>61.06</v>
      </c>
      <c r="G96" s="778">
        <f>D96*F96</f>
        <v>915.90000000000009</v>
      </c>
      <c r="H96" s="992" t="s">
        <v>395</v>
      </c>
      <c r="I96" s="776" t="s">
        <v>1308</v>
      </c>
    </row>
    <row r="97" spans="1:9" ht="25.5">
      <c r="A97" s="991">
        <v>90</v>
      </c>
      <c r="B97" s="899" t="s">
        <v>872</v>
      </c>
      <c r="C97" s="775" t="s">
        <v>1321</v>
      </c>
      <c r="D97" s="776">
        <v>66</v>
      </c>
      <c r="E97" s="776" t="s">
        <v>859</v>
      </c>
      <c r="F97" s="778">
        <v>127.88</v>
      </c>
      <c r="G97" s="778">
        <f t="shared" si="12"/>
        <v>8440.08</v>
      </c>
      <c r="H97" s="992" t="s">
        <v>395</v>
      </c>
      <c r="I97" s="776" t="s">
        <v>1308</v>
      </c>
    </row>
    <row r="98" spans="1:9" ht="25.5">
      <c r="A98" s="991">
        <v>91</v>
      </c>
      <c r="B98" s="899" t="s">
        <v>893</v>
      </c>
      <c r="C98" s="775" t="s">
        <v>1321</v>
      </c>
      <c r="D98" s="776">
        <v>12</v>
      </c>
      <c r="E98" s="776" t="s">
        <v>859</v>
      </c>
      <c r="F98" s="778">
        <v>120</v>
      </c>
      <c r="G98" s="778">
        <f t="shared" ref="G98:G110" si="13">D98*F98</f>
        <v>1440</v>
      </c>
      <c r="H98" s="992" t="s">
        <v>395</v>
      </c>
      <c r="I98" s="776" t="s">
        <v>1308</v>
      </c>
    </row>
    <row r="99" spans="1:9" ht="25.5">
      <c r="A99" s="991">
        <v>92</v>
      </c>
      <c r="B99" s="899" t="s">
        <v>919</v>
      </c>
      <c r="C99" s="775" t="s">
        <v>1321</v>
      </c>
      <c r="D99" s="776">
        <v>50</v>
      </c>
      <c r="E99" s="776" t="s">
        <v>12</v>
      </c>
      <c r="F99" s="778">
        <v>40</v>
      </c>
      <c r="G99" s="778">
        <f t="shared" si="13"/>
        <v>2000</v>
      </c>
      <c r="H99" s="992" t="s">
        <v>395</v>
      </c>
      <c r="I99" s="776" t="s">
        <v>1308</v>
      </c>
    </row>
    <row r="100" spans="1:9" ht="25.5">
      <c r="A100" s="991">
        <v>93</v>
      </c>
      <c r="B100" s="899" t="s">
        <v>1771</v>
      </c>
      <c r="C100" s="775" t="s">
        <v>1321</v>
      </c>
      <c r="D100" s="776">
        <v>20</v>
      </c>
      <c r="E100" s="776" t="s">
        <v>12</v>
      </c>
      <c r="F100" s="778">
        <v>150</v>
      </c>
      <c r="G100" s="778">
        <f t="shared" si="13"/>
        <v>3000</v>
      </c>
      <c r="H100" s="992" t="s">
        <v>395</v>
      </c>
      <c r="I100" s="776" t="s">
        <v>1308</v>
      </c>
    </row>
    <row r="101" spans="1:9" ht="25.5">
      <c r="A101" s="991">
        <v>94</v>
      </c>
      <c r="B101" s="899" t="s">
        <v>916</v>
      </c>
      <c r="C101" s="775" t="s">
        <v>1321</v>
      </c>
      <c r="D101" s="776">
        <v>1005</v>
      </c>
      <c r="E101" s="776" t="s">
        <v>12</v>
      </c>
      <c r="F101" s="778">
        <v>25</v>
      </c>
      <c r="G101" s="778">
        <f t="shared" si="13"/>
        <v>25125</v>
      </c>
      <c r="H101" s="992" t="s">
        <v>395</v>
      </c>
      <c r="I101" s="776" t="s">
        <v>1308</v>
      </c>
    </row>
    <row r="102" spans="1:9" ht="25.5">
      <c r="A102" s="991">
        <v>95</v>
      </c>
      <c r="B102" s="899" t="s">
        <v>927</v>
      </c>
      <c r="C102" s="900" t="s">
        <v>1321</v>
      </c>
      <c r="D102" s="901">
        <v>15</v>
      </c>
      <c r="E102" s="901" t="s">
        <v>12</v>
      </c>
      <c r="F102" s="902">
        <v>263</v>
      </c>
      <c r="G102" s="778">
        <f t="shared" si="13"/>
        <v>3945</v>
      </c>
      <c r="H102" s="992" t="s">
        <v>395</v>
      </c>
      <c r="I102" s="992" t="s">
        <v>1308</v>
      </c>
    </row>
    <row r="103" spans="1:9" ht="25.5">
      <c r="A103" s="991">
        <v>96</v>
      </c>
      <c r="B103" s="899" t="s">
        <v>926</v>
      </c>
      <c r="C103" s="900" t="s">
        <v>1321</v>
      </c>
      <c r="D103" s="901">
        <v>4</v>
      </c>
      <c r="E103" s="901" t="s">
        <v>12</v>
      </c>
      <c r="F103" s="902">
        <v>320</v>
      </c>
      <c r="G103" s="778">
        <f t="shared" si="13"/>
        <v>1280</v>
      </c>
      <c r="H103" s="992" t="s">
        <v>395</v>
      </c>
      <c r="I103" s="992" t="s">
        <v>1308</v>
      </c>
    </row>
    <row r="104" spans="1:9" ht="25.5">
      <c r="A104" s="991">
        <v>97</v>
      </c>
      <c r="B104" s="899" t="s">
        <v>920</v>
      </c>
      <c r="C104" s="775" t="s">
        <v>1321</v>
      </c>
      <c r="D104" s="992">
        <v>15</v>
      </c>
      <c r="E104" s="992" t="s">
        <v>12</v>
      </c>
      <c r="F104" s="778">
        <v>50</v>
      </c>
      <c r="G104" s="778">
        <f t="shared" si="13"/>
        <v>750</v>
      </c>
      <c r="H104" s="992" t="s">
        <v>395</v>
      </c>
      <c r="I104" s="992" t="s">
        <v>1308</v>
      </c>
    </row>
    <row r="105" spans="1:9" ht="25.5">
      <c r="A105" s="991">
        <v>98</v>
      </c>
      <c r="B105" s="899" t="s">
        <v>907</v>
      </c>
      <c r="C105" s="775" t="s">
        <v>1321</v>
      </c>
      <c r="D105" s="992">
        <v>202</v>
      </c>
      <c r="E105" s="992" t="s">
        <v>12</v>
      </c>
      <c r="F105" s="778">
        <v>200</v>
      </c>
      <c r="G105" s="778">
        <f t="shared" si="13"/>
        <v>40400</v>
      </c>
      <c r="H105" s="992" t="s">
        <v>395</v>
      </c>
      <c r="I105" s="992" t="s">
        <v>1308</v>
      </c>
    </row>
    <row r="106" spans="1:9" ht="25.5">
      <c r="A106" s="991">
        <v>99</v>
      </c>
      <c r="B106" s="899" t="s">
        <v>909</v>
      </c>
      <c r="C106" s="775" t="s">
        <v>1321</v>
      </c>
      <c r="D106" s="992">
        <v>30</v>
      </c>
      <c r="E106" s="992" t="s">
        <v>12</v>
      </c>
      <c r="F106" s="778">
        <v>400</v>
      </c>
      <c r="G106" s="778">
        <f t="shared" si="13"/>
        <v>12000</v>
      </c>
      <c r="H106" s="992" t="s">
        <v>395</v>
      </c>
      <c r="I106" s="992" t="s">
        <v>1308</v>
      </c>
    </row>
    <row r="107" spans="1:9" ht="25.5">
      <c r="A107" s="991">
        <v>100</v>
      </c>
      <c r="B107" s="899" t="s">
        <v>910</v>
      </c>
      <c r="C107" s="775" t="s">
        <v>1321</v>
      </c>
      <c r="D107" s="992">
        <v>21</v>
      </c>
      <c r="E107" s="992" t="s">
        <v>12</v>
      </c>
      <c r="F107" s="778">
        <v>20</v>
      </c>
      <c r="G107" s="778">
        <f t="shared" si="13"/>
        <v>420</v>
      </c>
      <c r="H107" s="992" t="s">
        <v>395</v>
      </c>
      <c r="I107" s="992" t="s">
        <v>1308</v>
      </c>
    </row>
    <row r="108" spans="1:9" ht="25.5">
      <c r="A108" s="991">
        <v>101</v>
      </c>
      <c r="B108" s="899" t="s">
        <v>911</v>
      </c>
      <c r="C108" s="900" t="s">
        <v>1321</v>
      </c>
      <c r="D108" s="901">
        <v>11</v>
      </c>
      <c r="E108" s="901" t="s">
        <v>12</v>
      </c>
      <c r="F108" s="902">
        <v>90</v>
      </c>
      <c r="G108" s="778">
        <f t="shared" si="13"/>
        <v>990</v>
      </c>
      <c r="H108" s="992" t="s">
        <v>395</v>
      </c>
      <c r="I108" s="992" t="s">
        <v>1308</v>
      </c>
    </row>
    <row r="109" spans="1:9" ht="25.5">
      <c r="A109" s="991">
        <v>102</v>
      </c>
      <c r="B109" s="899" t="s">
        <v>913</v>
      </c>
      <c r="C109" s="775" t="s">
        <v>1321</v>
      </c>
      <c r="D109" s="992">
        <v>38</v>
      </c>
      <c r="E109" s="992" t="s">
        <v>12</v>
      </c>
      <c r="F109" s="778">
        <v>40</v>
      </c>
      <c r="G109" s="778">
        <f t="shared" si="13"/>
        <v>1520</v>
      </c>
      <c r="H109" s="992" t="s">
        <v>395</v>
      </c>
      <c r="I109" s="992" t="s">
        <v>1308</v>
      </c>
    </row>
    <row r="110" spans="1:9" ht="25.5">
      <c r="A110" s="991">
        <v>103</v>
      </c>
      <c r="B110" s="899" t="s">
        <v>914</v>
      </c>
      <c r="C110" s="775" t="s">
        <v>1321</v>
      </c>
      <c r="D110" s="992">
        <v>8</v>
      </c>
      <c r="E110" s="992" t="s">
        <v>12</v>
      </c>
      <c r="F110" s="778">
        <v>235</v>
      </c>
      <c r="G110" s="778">
        <f t="shared" si="13"/>
        <v>1880</v>
      </c>
      <c r="H110" s="992" t="s">
        <v>395</v>
      </c>
      <c r="I110" s="992" t="s">
        <v>1308</v>
      </c>
    </row>
    <row r="111" spans="1:9" ht="25.5">
      <c r="A111" s="991">
        <v>104</v>
      </c>
      <c r="B111" s="899" t="s">
        <v>906</v>
      </c>
      <c r="C111" s="775" t="s">
        <v>1321</v>
      </c>
      <c r="D111" s="992">
        <v>24</v>
      </c>
      <c r="E111" s="992" t="s">
        <v>12</v>
      </c>
      <c r="F111" s="778">
        <v>22</v>
      </c>
      <c r="G111" s="778">
        <f t="shared" ref="G111:G112" si="14">D111*F111</f>
        <v>528</v>
      </c>
      <c r="H111" s="992" t="s">
        <v>395</v>
      </c>
      <c r="I111" s="992" t="s">
        <v>1308</v>
      </c>
    </row>
    <row r="112" spans="1:9" ht="25.5">
      <c r="A112" s="991">
        <v>105</v>
      </c>
      <c r="B112" s="899" t="s">
        <v>912</v>
      </c>
      <c r="C112" s="775" t="s">
        <v>1321</v>
      </c>
      <c r="D112" s="992">
        <v>20</v>
      </c>
      <c r="E112" s="992" t="s">
        <v>12</v>
      </c>
      <c r="F112" s="778">
        <v>125</v>
      </c>
      <c r="G112" s="778">
        <f t="shared" si="14"/>
        <v>2500</v>
      </c>
      <c r="H112" s="992" t="s">
        <v>395</v>
      </c>
      <c r="I112" s="992" t="s">
        <v>1308</v>
      </c>
    </row>
    <row r="113" spans="1:9" ht="25.5">
      <c r="A113" s="991">
        <v>106</v>
      </c>
      <c r="B113" s="899" t="s">
        <v>928</v>
      </c>
      <c r="C113" s="775" t="s">
        <v>1321</v>
      </c>
      <c r="D113" s="992">
        <v>25</v>
      </c>
      <c r="E113" s="992" t="s">
        <v>12</v>
      </c>
      <c r="F113" s="778">
        <v>125</v>
      </c>
      <c r="G113" s="778">
        <f t="shared" ref="G113" si="15">D113*F113</f>
        <v>3125</v>
      </c>
      <c r="H113" s="992" t="s">
        <v>395</v>
      </c>
      <c r="I113" s="992" t="s">
        <v>1308</v>
      </c>
    </row>
    <row r="114" spans="1:9" ht="25.5">
      <c r="A114" s="991">
        <v>107</v>
      </c>
      <c r="B114" s="899" t="s">
        <v>925</v>
      </c>
      <c r="C114" s="775" t="s">
        <v>1321</v>
      </c>
      <c r="D114" s="992">
        <v>8</v>
      </c>
      <c r="E114" s="992" t="s">
        <v>12</v>
      </c>
      <c r="F114" s="778">
        <v>800</v>
      </c>
      <c r="G114" s="778">
        <f>D114*F114</f>
        <v>6400</v>
      </c>
      <c r="H114" s="992" t="s">
        <v>395</v>
      </c>
      <c r="I114" s="992" t="s">
        <v>1308</v>
      </c>
    </row>
    <row r="115" spans="1:9" ht="25.5">
      <c r="A115" s="991">
        <v>108</v>
      </c>
      <c r="B115" s="899" t="s">
        <v>873</v>
      </c>
      <c r="C115" s="775" t="s">
        <v>1321</v>
      </c>
      <c r="D115" s="776">
        <v>32</v>
      </c>
      <c r="E115" s="776" t="s">
        <v>859</v>
      </c>
      <c r="F115" s="778">
        <v>36</v>
      </c>
      <c r="G115" s="778">
        <f t="shared" si="12"/>
        <v>1152</v>
      </c>
      <c r="H115" s="973" t="s">
        <v>395</v>
      </c>
      <c r="I115" s="776" t="s">
        <v>1308</v>
      </c>
    </row>
    <row r="116" spans="1:9" s="35" customFormat="1" ht="20.25" customHeight="1">
      <c r="A116" s="1045" t="s">
        <v>1772</v>
      </c>
      <c r="B116" s="1046"/>
      <c r="C116" s="1046"/>
      <c r="D116" s="1046"/>
      <c r="E116" s="1046"/>
      <c r="F116" s="1047"/>
      <c r="G116" s="777">
        <f>SUM(G60:G115)</f>
        <v>705000.6</v>
      </c>
      <c r="H116" s="762"/>
      <c r="I116" s="762"/>
    </row>
  </sheetData>
  <mergeCells count="10">
    <mergeCell ref="A59:F59"/>
    <mergeCell ref="A116:F116"/>
    <mergeCell ref="B4:B5"/>
    <mergeCell ref="C4:C5"/>
    <mergeCell ref="D4:D5"/>
    <mergeCell ref="E4:E5"/>
    <mergeCell ref="F4:F5"/>
    <mergeCell ref="I4:I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71"/>
  <sheetViews>
    <sheetView topLeftCell="A155" zoomScale="90" zoomScaleNormal="90" workbookViewId="0">
      <selection activeCell="J2" sqref="J1:P1048576"/>
    </sheetView>
  </sheetViews>
  <sheetFormatPr defaultRowHeight="12.75"/>
  <cols>
    <col min="1" max="1" width="4.140625" style="3" customWidth="1"/>
    <col min="2" max="2" width="32.7109375" style="790" customWidth="1"/>
    <col min="3" max="3" width="19.28515625" style="3" customWidth="1"/>
    <col min="4" max="4" width="10.140625" style="3" customWidth="1"/>
    <col min="5" max="5" width="10.85546875" style="38" customWidth="1"/>
    <col min="6" max="6" width="11.140625" style="3" customWidth="1"/>
    <col min="7" max="7" width="15.140625" style="3" customWidth="1"/>
    <col min="8" max="8" width="11.85546875" style="790" customWidth="1"/>
    <col min="9" max="9" width="15" style="3" customWidth="1"/>
    <col min="10" max="10" width="13.42578125" style="3" bestFit="1" customWidth="1"/>
    <col min="11" max="16384" width="9.140625" style="3"/>
  </cols>
  <sheetData>
    <row r="1" spans="1:9" ht="20.25" hidden="1">
      <c r="A1" s="1051"/>
      <c r="B1" s="1052"/>
      <c r="C1" s="1052"/>
      <c r="D1" s="1052"/>
      <c r="E1" s="1052"/>
      <c r="F1" s="1052"/>
      <c r="G1" s="1052"/>
    </row>
    <row r="2" spans="1:9" ht="23.25" customHeight="1">
      <c r="A2" s="1053" t="s">
        <v>1299</v>
      </c>
      <c r="B2" s="1053"/>
      <c r="C2" s="1053"/>
      <c r="D2" s="1053"/>
      <c r="E2" s="1053"/>
      <c r="F2" s="1053"/>
      <c r="G2" s="1053"/>
    </row>
    <row r="3" spans="1:9" ht="23.25" customHeight="1">
      <c r="A3" s="881"/>
      <c r="B3" s="881"/>
      <c r="C3" s="881"/>
      <c r="D3" s="881"/>
      <c r="E3" s="881"/>
      <c r="F3" s="881"/>
      <c r="G3" s="881"/>
    </row>
    <row r="4" spans="1:9" ht="23.25" customHeight="1">
      <c r="A4" s="881"/>
      <c r="B4" s="881"/>
      <c r="C4" s="881"/>
      <c r="D4" s="881"/>
      <c r="E4" s="881"/>
      <c r="F4" s="881"/>
      <c r="G4" s="881"/>
    </row>
    <row r="5" spans="1:9" ht="26.25" customHeight="1">
      <c r="A5" s="1053" t="s">
        <v>1299</v>
      </c>
      <c r="B5" s="1053"/>
      <c r="C5" s="1053"/>
      <c r="D5" s="1053"/>
      <c r="E5" s="1053"/>
      <c r="F5" s="1053"/>
      <c r="G5" s="1053"/>
    </row>
    <row r="6" spans="1:9" ht="15.75" customHeight="1">
      <c r="A6" s="753" t="s">
        <v>2</v>
      </c>
      <c r="B6" s="1039" t="s">
        <v>1276</v>
      </c>
      <c r="C6" s="1039" t="s">
        <v>1277</v>
      </c>
      <c r="D6" s="1039" t="s">
        <v>5</v>
      </c>
      <c r="E6" s="1054" t="s">
        <v>421</v>
      </c>
      <c r="F6" s="1040" t="s">
        <v>582</v>
      </c>
      <c r="G6" s="1043" t="s">
        <v>1284</v>
      </c>
      <c r="H6" s="1041" t="s">
        <v>1307</v>
      </c>
      <c r="I6" s="1039" t="s">
        <v>1279</v>
      </c>
    </row>
    <row r="7" spans="1:9" ht="24" customHeight="1">
      <c r="A7" s="753" t="s">
        <v>1275</v>
      </c>
      <c r="B7" s="1039"/>
      <c r="C7" s="1039"/>
      <c r="D7" s="1039"/>
      <c r="E7" s="1054"/>
      <c r="F7" s="1040"/>
      <c r="G7" s="1044"/>
      <c r="H7" s="1042"/>
      <c r="I7" s="1039"/>
    </row>
    <row r="8" spans="1:9">
      <c r="A8" s="33"/>
      <c r="B8" s="791" t="s">
        <v>632</v>
      </c>
      <c r="C8" s="33"/>
      <c r="D8" s="33"/>
      <c r="E8" s="776"/>
      <c r="F8" s="802"/>
      <c r="G8" s="803">
        <f>G19+G27+G41+G53+G61+G65+G74+G84+G90+G94</f>
        <v>1288400</v>
      </c>
      <c r="H8" s="787"/>
      <c r="I8" s="33"/>
    </row>
    <row r="9" spans="1:9">
      <c r="A9" s="33">
        <v>1</v>
      </c>
      <c r="B9" s="33" t="s">
        <v>1714</v>
      </c>
      <c r="C9" s="780" t="s">
        <v>1321</v>
      </c>
      <c r="D9" s="33">
        <v>5</v>
      </c>
      <c r="E9" s="883" t="s">
        <v>859</v>
      </c>
      <c r="F9" s="789">
        <v>3000</v>
      </c>
      <c r="G9" s="792">
        <f t="shared" ref="G9:G14" si="0">D9*F9</f>
        <v>15000</v>
      </c>
      <c r="H9" s="33" t="s">
        <v>388</v>
      </c>
      <c r="I9" s="33" t="s">
        <v>1308</v>
      </c>
    </row>
    <row r="10" spans="1:9">
      <c r="A10" s="33">
        <v>2</v>
      </c>
      <c r="B10" s="787" t="s">
        <v>1047</v>
      </c>
      <c r="C10" s="780" t="s">
        <v>1321</v>
      </c>
      <c r="D10" s="33">
        <v>10</v>
      </c>
      <c r="E10" s="776" t="s">
        <v>859</v>
      </c>
      <c r="F10" s="792">
        <v>500</v>
      </c>
      <c r="G10" s="792">
        <f t="shared" si="0"/>
        <v>5000</v>
      </c>
      <c r="H10" s="787" t="s">
        <v>388</v>
      </c>
      <c r="I10" s="33" t="s">
        <v>1308</v>
      </c>
    </row>
    <row r="11" spans="1:9">
      <c r="A11" s="899">
        <v>3</v>
      </c>
      <c r="B11" s="906" t="s">
        <v>1043</v>
      </c>
      <c r="C11" s="926" t="s">
        <v>1321</v>
      </c>
      <c r="D11" s="899">
        <v>8</v>
      </c>
      <c r="E11" s="901" t="s">
        <v>859</v>
      </c>
      <c r="F11" s="929">
        <v>2000</v>
      </c>
      <c r="G11" s="792">
        <f t="shared" si="0"/>
        <v>16000</v>
      </c>
      <c r="H11" s="787" t="s">
        <v>388</v>
      </c>
      <c r="I11" s="33" t="s">
        <v>1308</v>
      </c>
    </row>
    <row r="12" spans="1:9">
      <c r="A12" s="33">
        <v>4</v>
      </c>
      <c r="B12" s="899" t="s">
        <v>1716</v>
      </c>
      <c r="C12" s="926" t="s">
        <v>1321</v>
      </c>
      <c r="D12" s="899">
        <v>10</v>
      </c>
      <c r="E12" s="901" t="s">
        <v>859</v>
      </c>
      <c r="F12" s="927">
        <v>400</v>
      </c>
      <c r="G12" s="792">
        <f t="shared" si="0"/>
        <v>4000</v>
      </c>
      <c r="H12" s="33" t="s">
        <v>388</v>
      </c>
      <c r="I12" s="33" t="s">
        <v>1308</v>
      </c>
    </row>
    <row r="13" spans="1:9">
      <c r="A13" s="33">
        <v>4</v>
      </c>
      <c r="B13" s="899" t="s">
        <v>1764</v>
      </c>
      <c r="C13" s="926" t="s">
        <v>1321</v>
      </c>
      <c r="D13" s="975">
        <v>10</v>
      </c>
      <c r="E13" s="976" t="s">
        <v>859</v>
      </c>
      <c r="F13" s="977">
        <v>300</v>
      </c>
      <c r="G13" s="978">
        <f t="shared" si="0"/>
        <v>3000</v>
      </c>
      <c r="H13" s="33" t="s">
        <v>388</v>
      </c>
      <c r="I13" s="33" t="s">
        <v>1308</v>
      </c>
    </row>
    <row r="14" spans="1:9">
      <c r="A14" s="33">
        <v>5</v>
      </c>
      <c r="B14" s="906" t="s">
        <v>1034</v>
      </c>
      <c r="C14" s="926" t="s">
        <v>1321</v>
      </c>
      <c r="D14" s="899">
        <v>10</v>
      </c>
      <c r="E14" s="901" t="s">
        <v>859</v>
      </c>
      <c r="F14" s="929">
        <v>2200</v>
      </c>
      <c r="G14" s="792">
        <f t="shared" si="0"/>
        <v>22000</v>
      </c>
      <c r="H14" s="787" t="s">
        <v>388</v>
      </c>
      <c r="I14" s="33" t="s">
        <v>1308</v>
      </c>
    </row>
    <row r="15" spans="1:9">
      <c r="A15" s="899">
        <v>6</v>
      </c>
      <c r="B15" s="906" t="s">
        <v>1039</v>
      </c>
      <c r="C15" s="926" t="s">
        <v>1321</v>
      </c>
      <c r="D15" s="899">
        <v>20</v>
      </c>
      <c r="E15" s="901" t="s">
        <v>859</v>
      </c>
      <c r="F15" s="929">
        <v>280</v>
      </c>
      <c r="G15" s="792">
        <f t="shared" ref="G15" si="1">D15*F15</f>
        <v>5600</v>
      </c>
      <c r="H15" s="787" t="s">
        <v>388</v>
      </c>
      <c r="I15" s="33" t="s">
        <v>1308</v>
      </c>
    </row>
    <row r="16" spans="1:9">
      <c r="A16" s="33">
        <v>7</v>
      </c>
      <c r="B16" s="906" t="s">
        <v>1038</v>
      </c>
      <c r="C16" s="926" t="s">
        <v>1321</v>
      </c>
      <c r="D16" s="899">
        <v>10</v>
      </c>
      <c r="E16" s="901" t="s">
        <v>859</v>
      </c>
      <c r="F16" s="929">
        <v>200</v>
      </c>
      <c r="G16" s="792">
        <f>D16*F16</f>
        <v>2000</v>
      </c>
      <c r="H16" s="787" t="s">
        <v>388</v>
      </c>
      <c r="I16" s="33" t="s">
        <v>1308</v>
      </c>
    </row>
    <row r="17" spans="1:9">
      <c r="A17" s="33">
        <v>8</v>
      </c>
      <c r="B17" s="906" t="s">
        <v>1044</v>
      </c>
      <c r="C17" s="926" t="s">
        <v>1321</v>
      </c>
      <c r="D17" s="899">
        <v>10</v>
      </c>
      <c r="E17" s="901" t="s">
        <v>859</v>
      </c>
      <c r="F17" s="929">
        <v>500</v>
      </c>
      <c r="G17" s="792">
        <f>D17*F17</f>
        <v>5000</v>
      </c>
      <c r="H17" s="787" t="s">
        <v>388</v>
      </c>
      <c r="I17" s="33" t="s">
        <v>1308</v>
      </c>
    </row>
    <row r="18" spans="1:9">
      <c r="A18" s="899">
        <v>9</v>
      </c>
      <c r="B18" s="906" t="s">
        <v>1045</v>
      </c>
      <c r="C18" s="926" t="s">
        <v>1321</v>
      </c>
      <c r="D18" s="899">
        <v>10</v>
      </c>
      <c r="E18" s="901" t="s">
        <v>859</v>
      </c>
      <c r="F18" s="929">
        <v>1000</v>
      </c>
      <c r="G18" s="792">
        <f>D18*F18</f>
        <v>10000</v>
      </c>
      <c r="H18" s="787" t="s">
        <v>388</v>
      </c>
      <c r="I18" s="33" t="s">
        <v>1308</v>
      </c>
    </row>
    <row r="19" spans="1:9" s="886" customFormat="1">
      <c r="A19" s="1048" t="s">
        <v>1687</v>
      </c>
      <c r="B19" s="1049"/>
      <c r="C19" s="1049"/>
      <c r="D19" s="1049"/>
      <c r="E19" s="1049"/>
      <c r="F19" s="1050"/>
      <c r="G19" s="869">
        <f>SUM(G9:G18)</f>
        <v>87600</v>
      </c>
      <c r="H19" s="884"/>
      <c r="I19" s="885"/>
    </row>
    <row r="20" spans="1:9">
      <c r="A20" s="899">
        <v>10</v>
      </c>
      <c r="B20" s="906" t="s">
        <v>1048</v>
      </c>
      <c r="C20" s="926" t="s">
        <v>1321</v>
      </c>
      <c r="D20" s="899">
        <v>10</v>
      </c>
      <c r="E20" s="901" t="s">
        <v>859</v>
      </c>
      <c r="F20" s="929">
        <v>700</v>
      </c>
      <c r="G20" s="792">
        <f t="shared" ref="G20:G26" si="2">D20*F20</f>
        <v>7000</v>
      </c>
      <c r="H20" s="787" t="s">
        <v>389</v>
      </c>
      <c r="I20" s="33" t="s">
        <v>1308</v>
      </c>
    </row>
    <row r="21" spans="1:9">
      <c r="A21" s="899">
        <v>11</v>
      </c>
      <c r="B21" s="906" t="s">
        <v>1015</v>
      </c>
      <c r="C21" s="926" t="s">
        <v>1321</v>
      </c>
      <c r="D21" s="899">
        <v>7</v>
      </c>
      <c r="E21" s="901" t="s">
        <v>859</v>
      </c>
      <c r="F21" s="929">
        <v>500</v>
      </c>
      <c r="G21" s="792">
        <f>D21*F21</f>
        <v>3500</v>
      </c>
      <c r="H21" s="787" t="s">
        <v>389</v>
      </c>
      <c r="I21" s="33" t="s">
        <v>1308</v>
      </c>
    </row>
    <row r="22" spans="1:9">
      <c r="A22" s="899">
        <v>12</v>
      </c>
      <c r="B22" s="906" t="s">
        <v>1049</v>
      </c>
      <c r="C22" s="926" t="s">
        <v>1321</v>
      </c>
      <c r="D22" s="899">
        <v>8</v>
      </c>
      <c r="E22" s="901" t="s">
        <v>859</v>
      </c>
      <c r="F22" s="929">
        <v>300</v>
      </c>
      <c r="G22" s="792">
        <f t="shared" si="2"/>
        <v>2400</v>
      </c>
      <c r="H22" s="787" t="s">
        <v>389</v>
      </c>
      <c r="I22" s="33" t="s">
        <v>1308</v>
      </c>
    </row>
    <row r="23" spans="1:9">
      <c r="A23" s="899">
        <v>13</v>
      </c>
      <c r="B23" s="906" t="s">
        <v>1031</v>
      </c>
      <c r="C23" s="926" t="s">
        <v>1321</v>
      </c>
      <c r="D23" s="899">
        <v>20</v>
      </c>
      <c r="E23" s="901" t="s">
        <v>859</v>
      </c>
      <c r="F23" s="929">
        <v>200</v>
      </c>
      <c r="G23" s="792">
        <f t="shared" si="2"/>
        <v>4000</v>
      </c>
      <c r="H23" s="787" t="s">
        <v>389</v>
      </c>
      <c r="I23" s="33" t="s">
        <v>1308</v>
      </c>
    </row>
    <row r="24" spans="1:9">
      <c r="A24" s="899">
        <v>14</v>
      </c>
      <c r="B24" s="906" t="s">
        <v>1042</v>
      </c>
      <c r="C24" s="926" t="s">
        <v>1321</v>
      </c>
      <c r="D24" s="899">
        <v>10</v>
      </c>
      <c r="E24" s="901" t="s">
        <v>859</v>
      </c>
      <c r="F24" s="929">
        <v>1500</v>
      </c>
      <c r="G24" s="792">
        <f t="shared" si="2"/>
        <v>15000</v>
      </c>
      <c r="H24" s="787" t="s">
        <v>389</v>
      </c>
      <c r="I24" s="33" t="s">
        <v>1308</v>
      </c>
    </row>
    <row r="25" spans="1:9">
      <c r="A25" s="899">
        <v>15</v>
      </c>
      <c r="B25" s="906" t="s">
        <v>1717</v>
      </c>
      <c r="C25" s="926" t="s">
        <v>1321</v>
      </c>
      <c r="D25" s="899">
        <v>20</v>
      </c>
      <c r="E25" s="901" t="s">
        <v>859</v>
      </c>
      <c r="F25" s="929">
        <v>200</v>
      </c>
      <c r="G25" s="792">
        <f t="shared" si="2"/>
        <v>4000</v>
      </c>
      <c r="H25" s="787" t="s">
        <v>389</v>
      </c>
      <c r="I25" s="33" t="s">
        <v>1308</v>
      </c>
    </row>
    <row r="26" spans="1:9">
      <c r="A26" s="899">
        <v>16</v>
      </c>
      <c r="B26" s="906" t="s">
        <v>1024</v>
      </c>
      <c r="C26" s="926" t="s">
        <v>1321</v>
      </c>
      <c r="D26" s="899">
        <v>50</v>
      </c>
      <c r="E26" s="901" t="s">
        <v>859</v>
      </c>
      <c r="F26" s="929">
        <v>1000</v>
      </c>
      <c r="G26" s="792">
        <f t="shared" si="2"/>
        <v>50000</v>
      </c>
      <c r="H26" s="787" t="s">
        <v>389</v>
      </c>
      <c r="I26" s="33" t="s">
        <v>1308</v>
      </c>
    </row>
    <row r="27" spans="1:9" s="886" customFormat="1">
      <c r="A27" s="1048" t="s">
        <v>1688</v>
      </c>
      <c r="B27" s="1049"/>
      <c r="C27" s="1049"/>
      <c r="D27" s="1049"/>
      <c r="E27" s="1049"/>
      <c r="F27" s="1050"/>
      <c r="G27" s="869">
        <f>SUM(G20:G26)</f>
        <v>85900</v>
      </c>
      <c r="H27" s="884"/>
      <c r="I27" s="885"/>
    </row>
    <row r="28" spans="1:9">
      <c r="A28" s="899">
        <v>17</v>
      </c>
      <c r="B28" s="906" t="s">
        <v>1020</v>
      </c>
      <c r="C28" s="926" t="s">
        <v>1321</v>
      </c>
      <c r="D28" s="899">
        <v>15</v>
      </c>
      <c r="E28" s="901" t="s">
        <v>859</v>
      </c>
      <c r="F28" s="929">
        <v>500</v>
      </c>
      <c r="G28" s="792">
        <f t="shared" ref="G28:G40" si="3">D28*F28</f>
        <v>7500</v>
      </c>
      <c r="H28" s="787" t="s">
        <v>390</v>
      </c>
      <c r="I28" s="33" t="s">
        <v>1308</v>
      </c>
    </row>
    <row r="29" spans="1:9">
      <c r="A29" s="899">
        <v>18</v>
      </c>
      <c r="B29" s="906" t="s">
        <v>1030</v>
      </c>
      <c r="C29" s="926" t="s">
        <v>1321</v>
      </c>
      <c r="D29" s="899">
        <v>15</v>
      </c>
      <c r="E29" s="901" t="s">
        <v>859</v>
      </c>
      <c r="F29" s="929">
        <v>600</v>
      </c>
      <c r="G29" s="792">
        <f t="shared" si="3"/>
        <v>9000</v>
      </c>
      <c r="H29" s="787" t="s">
        <v>390</v>
      </c>
      <c r="I29" s="33" t="s">
        <v>1308</v>
      </c>
    </row>
    <row r="30" spans="1:9">
      <c r="A30" s="899">
        <v>19</v>
      </c>
      <c r="B30" s="906" t="s">
        <v>1026</v>
      </c>
      <c r="C30" s="926" t="s">
        <v>1321</v>
      </c>
      <c r="D30" s="899">
        <v>20</v>
      </c>
      <c r="E30" s="901" t="s">
        <v>859</v>
      </c>
      <c r="F30" s="929">
        <v>250</v>
      </c>
      <c r="G30" s="792">
        <f t="shared" si="3"/>
        <v>5000</v>
      </c>
      <c r="H30" s="787" t="s">
        <v>390</v>
      </c>
      <c r="I30" s="33" t="s">
        <v>1308</v>
      </c>
    </row>
    <row r="31" spans="1:9">
      <c r="A31" s="899">
        <v>20</v>
      </c>
      <c r="B31" s="906" t="s">
        <v>1026</v>
      </c>
      <c r="C31" s="926" t="s">
        <v>1321</v>
      </c>
      <c r="D31" s="899">
        <v>5</v>
      </c>
      <c r="E31" s="901" t="s">
        <v>859</v>
      </c>
      <c r="F31" s="929">
        <v>250</v>
      </c>
      <c r="G31" s="792">
        <f t="shared" ref="G31" si="4">D31*F31</f>
        <v>1250</v>
      </c>
      <c r="H31" s="787" t="s">
        <v>390</v>
      </c>
      <c r="I31" s="33" t="s">
        <v>1308</v>
      </c>
    </row>
    <row r="32" spans="1:9">
      <c r="A32" s="899">
        <v>21</v>
      </c>
      <c r="B32" s="906" t="s">
        <v>1021</v>
      </c>
      <c r="C32" s="926" t="s">
        <v>1321</v>
      </c>
      <c r="D32" s="899">
        <v>15</v>
      </c>
      <c r="E32" s="901" t="s">
        <v>859</v>
      </c>
      <c r="F32" s="929">
        <v>300</v>
      </c>
      <c r="G32" s="792">
        <f t="shared" si="3"/>
        <v>4500</v>
      </c>
      <c r="H32" s="787" t="s">
        <v>390</v>
      </c>
      <c r="I32" s="33" t="s">
        <v>1308</v>
      </c>
    </row>
    <row r="33" spans="1:9">
      <c r="A33" s="899">
        <v>22</v>
      </c>
      <c r="B33" s="906" t="s">
        <v>1038</v>
      </c>
      <c r="C33" s="926" t="s">
        <v>1321</v>
      </c>
      <c r="D33" s="899">
        <v>10</v>
      </c>
      <c r="E33" s="901" t="s">
        <v>859</v>
      </c>
      <c r="F33" s="929">
        <v>200</v>
      </c>
      <c r="G33" s="792">
        <f>D33*F33</f>
        <v>2000</v>
      </c>
      <c r="H33" s="787" t="s">
        <v>390</v>
      </c>
      <c r="I33" s="33" t="s">
        <v>1308</v>
      </c>
    </row>
    <row r="34" spans="1:9">
      <c r="A34" s="899">
        <v>23</v>
      </c>
      <c r="B34" s="906" t="s">
        <v>1037</v>
      </c>
      <c r="C34" s="926" t="s">
        <v>1321</v>
      </c>
      <c r="D34" s="899">
        <v>5</v>
      </c>
      <c r="E34" s="901" t="s">
        <v>859</v>
      </c>
      <c r="F34" s="929">
        <v>500</v>
      </c>
      <c r="G34" s="792">
        <f t="shared" si="3"/>
        <v>2500</v>
      </c>
      <c r="H34" s="787" t="s">
        <v>390</v>
      </c>
      <c r="I34" s="33" t="s">
        <v>1308</v>
      </c>
    </row>
    <row r="35" spans="1:9">
      <c r="A35" s="899">
        <v>24</v>
      </c>
      <c r="B35" s="906" t="s">
        <v>1034</v>
      </c>
      <c r="C35" s="926" t="s">
        <v>1321</v>
      </c>
      <c r="D35" s="899">
        <v>10</v>
      </c>
      <c r="E35" s="901" t="s">
        <v>859</v>
      </c>
      <c r="F35" s="929">
        <v>2200</v>
      </c>
      <c r="G35" s="792">
        <f>D35*F35</f>
        <v>22000</v>
      </c>
      <c r="H35" s="787" t="s">
        <v>390</v>
      </c>
      <c r="I35" s="33" t="s">
        <v>1308</v>
      </c>
    </row>
    <row r="36" spans="1:9">
      <c r="A36" s="899">
        <v>25</v>
      </c>
      <c r="B36" s="906" t="s">
        <v>1700</v>
      </c>
      <c r="C36" s="926" t="s">
        <v>1321</v>
      </c>
      <c r="D36" s="899">
        <v>5</v>
      </c>
      <c r="E36" s="901" t="s">
        <v>859</v>
      </c>
      <c r="F36" s="929">
        <v>2000</v>
      </c>
      <c r="G36" s="792">
        <f t="shared" si="3"/>
        <v>10000</v>
      </c>
      <c r="H36" s="787" t="s">
        <v>390</v>
      </c>
      <c r="I36" s="33" t="s">
        <v>1308</v>
      </c>
    </row>
    <row r="37" spans="1:9">
      <c r="A37" s="899">
        <v>26</v>
      </c>
      <c r="B37" s="899" t="s">
        <v>1715</v>
      </c>
      <c r="C37" s="926" t="s">
        <v>1321</v>
      </c>
      <c r="D37" s="899">
        <v>10</v>
      </c>
      <c r="E37" s="901" t="s">
        <v>859</v>
      </c>
      <c r="F37" s="927">
        <v>300</v>
      </c>
      <c r="G37" s="792">
        <f>D37*F37</f>
        <v>3000</v>
      </c>
      <c r="H37" s="33" t="s">
        <v>390</v>
      </c>
      <c r="I37" s="33" t="s">
        <v>1308</v>
      </c>
    </row>
    <row r="38" spans="1:9">
      <c r="A38" s="899">
        <v>27</v>
      </c>
      <c r="B38" s="906" t="s">
        <v>1055</v>
      </c>
      <c r="C38" s="926" t="s">
        <v>1321</v>
      </c>
      <c r="D38" s="899">
        <v>100</v>
      </c>
      <c r="E38" s="901" t="s">
        <v>859</v>
      </c>
      <c r="F38" s="929">
        <v>3500</v>
      </c>
      <c r="G38" s="792">
        <f t="shared" si="3"/>
        <v>350000</v>
      </c>
      <c r="H38" s="787" t="s">
        <v>390</v>
      </c>
      <c r="I38" s="33" t="s">
        <v>1308</v>
      </c>
    </row>
    <row r="39" spans="1:9">
      <c r="A39" s="899">
        <v>28</v>
      </c>
      <c r="B39" s="906" t="s">
        <v>1059</v>
      </c>
      <c r="C39" s="926" t="s">
        <v>1321</v>
      </c>
      <c r="D39" s="899">
        <v>130</v>
      </c>
      <c r="E39" s="901" t="s">
        <v>859</v>
      </c>
      <c r="F39" s="929">
        <v>100</v>
      </c>
      <c r="G39" s="792">
        <f t="shared" si="3"/>
        <v>13000</v>
      </c>
      <c r="H39" s="787" t="s">
        <v>390</v>
      </c>
      <c r="I39" s="33" t="s">
        <v>1308</v>
      </c>
    </row>
    <row r="40" spans="1:9">
      <c r="A40" s="899">
        <v>29</v>
      </c>
      <c r="B40" s="906" t="s">
        <v>1060</v>
      </c>
      <c r="C40" s="926" t="s">
        <v>1321</v>
      </c>
      <c r="D40" s="899">
        <v>120</v>
      </c>
      <c r="E40" s="901" t="s">
        <v>859</v>
      </c>
      <c r="F40" s="929">
        <v>50</v>
      </c>
      <c r="G40" s="792">
        <f t="shared" si="3"/>
        <v>6000</v>
      </c>
      <c r="H40" s="787" t="s">
        <v>390</v>
      </c>
      <c r="I40" s="33" t="s">
        <v>1308</v>
      </c>
    </row>
    <row r="41" spans="1:9" s="886" customFormat="1">
      <c r="A41" s="1048" t="s">
        <v>1678</v>
      </c>
      <c r="B41" s="1049"/>
      <c r="C41" s="1049"/>
      <c r="D41" s="1049"/>
      <c r="E41" s="1049"/>
      <c r="F41" s="1050"/>
      <c r="G41" s="869">
        <f>SUM(G28:G40)</f>
        <v>435750</v>
      </c>
      <c r="H41" s="884"/>
      <c r="I41" s="885"/>
    </row>
    <row r="42" spans="1:9">
      <c r="A42" s="899">
        <v>30</v>
      </c>
      <c r="B42" s="906" t="s">
        <v>1035</v>
      </c>
      <c r="C42" s="926" t="s">
        <v>1321</v>
      </c>
      <c r="D42" s="899">
        <v>10</v>
      </c>
      <c r="E42" s="901" t="s">
        <v>859</v>
      </c>
      <c r="F42" s="929">
        <v>300</v>
      </c>
      <c r="G42" s="792">
        <f t="shared" ref="G42:G52" si="5">D42*F42</f>
        <v>3000</v>
      </c>
      <c r="H42" s="787" t="s">
        <v>391</v>
      </c>
      <c r="I42" s="33" t="s">
        <v>1308</v>
      </c>
    </row>
    <row r="43" spans="1:9">
      <c r="A43" s="899">
        <v>31</v>
      </c>
      <c r="B43" s="906" t="s">
        <v>1036</v>
      </c>
      <c r="C43" s="926" t="s">
        <v>1321</v>
      </c>
      <c r="D43" s="899">
        <v>15</v>
      </c>
      <c r="E43" s="901" t="s">
        <v>859</v>
      </c>
      <c r="F43" s="929">
        <v>400</v>
      </c>
      <c r="G43" s="792">
        <f t="shared" si="5"/>
        <v>6000</v>
      </c>
      <c r="H43" s="787" t="s">
        <v>391</v>
      </c>
      <c r="I43" s="33" t="s">
        <v>1308</v>
      </c>
    </row>
    <row r="44" spans="1:9">
      <c r="A44" s="899">
        <v>32</v>
      </c>
      <c r="B44" s="906" t="s">
        <v>1039</v>
      </c>
      <c r="C44" s="926" t="s">
        <v>1321</v>
      </c>
      <c r="D44" s="899">
        <v>10</v>
      </c>
      <c r="E44" s="901" t="s">
        <v>859</v>
      </c>
      <c r="F44" s="929">
        <v>280</v>
      </c>
      <c r="G44" s="792">
        <f t="shared" si="5"/>
        <v>2800</v>
      </c>
      <c r="H44" s="787" t="s">
        <v>391</v>
      </c>
      <c r="I44" s="33" t="s">
        <v>1308</v>
      </c>
    </row>
    <row r="45" spans="1:9">
      <c r="A45" s="899">
        <v>33</v>
      </c>
      <c r="B45" s="906" t="s">
        <v>1058</v>
      </c>
      <c r="C45" s="926" t="s">
        <v>1321</v>
      </c>
      <c r="D45" s="899">
        <v>150</v>
      </c>
      <c r="E45" s="901" t="s">
        <v>859</v>
      </c>
      <c r="F45" s="929">
        <v>80</v>
      </c>
      <c r="G45" s="792">
        <f t="shared" si="5"/>
        <v>12000</v>
      </c>
      <c r="H45" s="787" t="s">
        <v>391</v>
      </c>
      <c r="I45" s="33" t="s">
        <v>1308</v>
      </c>
    </row>
    <row r="46" spans="1:9">
      <c r="A46" s="899">
        <v>34</v>
      </c>
      <c r="B46" s="906" t="s">
        <v>1040</v>
      </c>
      <c r="C46" s="926" t="s">
        <v>1321</v>
      </c>
      <c r="D46" s="899">
        <v>20</v>
      </c>
      <c r="E46" s="901" t="s">
        <v>859</v>
      </c>
      <c r="F46" s="929">
        <v>500</v>
      </c>
      <c r="G46" s="792">
        <f t="shared" si="5"/>
        <v>10000</v>
      </c>
      <c r="H46" s="787" t="s">
        <v>391</v>
      </c>
      <c r="I46" s="33" t="s">
        <v>1308</v>
      </c>
    </row>
    <row r="47" spans="1:9">
      <c r="A47" s="899">
        <v>35</v>
      </c>
      <c r="B47" s="906" t="s">
        <v>1041</v>
      </c>
      <c r="C47" s="926" t="s">
        <v>1321</v>
      </c>
      <c r="D47" s="899">
        <v>15</v>
      </c>
      <c r="E47" s="901" t="s">
        <v>859</v>
      </c>
      <c r="F47" s="929">
        <v>400</v>
      </c>
      <c r="G47" s="792">
        <f t="shared" si="5"/>
        <v>6000</v>
      </c>
      <c r="H47" s="787" t="s">
        <v>391</v>
      </c>
      <c r="I47" s="33" t="s">
        <v>1308</v>
      </c>
    </row>
    <row r="48" spans="1:9">
      <c r="A48" s="899">
        <v>36</v>
      </c>
      <c r="B48" s="906" t="s">
        <v>1053</v>
      </c>
      <c r="C48" s="926" t="s">
        <v>1321</v>
      </c>
      <c r="D48" s="899">
        <v>50</v>
      </c>
      <c r="E48" s="901" t="s">
        <v>859</v>
      </c>
      <c r="F48" s="929">
        <v>1550</v>
      </c>
      <c r="G48" s="792">
        <f t="shared" si="5"/>
        <v>77500</v>
      </c>
      <c r="H48" s="787" t="s">
        <v>391</v>
      </c>
      <c r="I48" s="33" t="s">
        <v>1308</v>
      </c>
    </row>
    <row r="49" spans="1:9">
      <c r="A49" s="899">
        <v>37</v>
      </c>
      <c r="B49" s="906" t="s">
        <v>1057</v>
      </c>
      <c r="C49" s="926" t="s">
        <v>1321</v>
      </c>
      <c r="D49" s="899">
        <v>15</v>
      </c>
      <c r="E49" s="901" t="s">
        <v>859</v>
      </c>
      <c r="F49" s="929">
        <v>550</v>
      </c>
      <c r="G49" s="792">
        <f t="shared" si="5"/>
        <v>8250</v>
      </c>
      <c r="H49" s="787" t="s">
        <v>391</v>
      </c>
      <c r="I49" s="33" t="s">
        <v>1308</v>
      </c>
    </row>
    <row r="50" spans="1:9">
      <c r="A50" s="899">
        <v>38</v>
      </c>
      <c r="B50" s="906" t="s">
        <v>1019</v>
      </c>
      <c r="C50" s="926" t="s">
        <v>1321</v>
      </c>
      <c r="D50" s="899">
        <v>50</v>
      </c>
      <c r="E50" s="901" t="s">
        <v>859</v>
      </c>
      <c r="F50" s="929">
        <v>300</v>
      </c>
      <c r="G50" s="792">
        <f t="shared" si="5"/>
        <v>15000</v>
      </c>
      <c r="H50" s="787" t="s">
        <v>391</v>
      </c>
      <c r="I50" s="33" t="s">
        <v>1308</v>
      </c>
    </row>
    <row r="51" spans="1:9">
      <c r="A51" s="899">
        <v>39</v>
      </c>
      <c r="B51" s="906" t="s">
        <v>1050</v>
      </c>
      <c r="C51" s="926" t="s">
        <v>1321</v>
      </c>
      <c r="D51" s="899">
        <v>7</v>
      </c>
      <c r="E51" s="901" t="s">
        <v>859</v>
      </c>
      <c r="F51" s="929">
        <v>4300</v>
      </c>
      <c r="G51" s="792">
        <f t="shared" si="5"/>
        <v>30100</v>
      </c>
      <c r="H51" s="787" t="s">
        <v>391</v>
      </c>
      <c r="I51" s="33" t="s">
        <v>1308</v>
      </c>
    </row>
    <row r="52" spans="1:9">
      <c r="A52" s="899">
        <v>40</v>
      </c>
      <c r="B52" s="906" t="s">
        <v>1022</v>
      </c>
      <c r="C52" s="926" t="s">
        <v>1321</v>
      </c>
      <c r="D52" s="899">
        <v>10</v>
      </c>
      <c r="E52" s="901" t="s">
        <v>859</v>
      </c>
      <c r="F52" s="929">
        <v>150</v>
      </c>
      <c r="G52" s="792">
        <f t="shared" si="5"/>
        <v>1500</v>
      </c>
      <c r="H52" s="787" t="s">
        <v>391</v>
      </c>
      <c r="I52" s="33" t="s">
        <v>1308</v>
      </c>
    </row>
    <row r="53" spans="1:9" s="886" customFormat="1">
      <c r="A53" s="1048" t="s">
        <v>1679</v>
      </c>
      <c r="B53" s="1049"/>
      <c r="C53" s="1049"/>
      <c r="D53" s="1049"/>
      <c r="E53" s="1049"/>
      <c r="F53" s="1050"/>
      <c r="G53" s="869">
        <f>SUM(G42:G52)</f>
        <v>172150</v>
      </c>
      <c r="H53" s="884"/>
      <c r="I53" s="885"/>
    </row>
    <row r="54" spans="1:9">
      <c r="A54" s="899">
        <v>41</v>
      </c>
      <c r="B54" s="906" t="s">
        <v>1034</v>
      </c>
      <c r="C54" s="926" t="s">
        <v>1321</v>
      </c>
      <c r="D54" s="899">
        <v>15</v>
      </c>
      <c r="E54" s="901" t="s">
        <v>859</v>
      </c>
      <c r="F54" s="929">
        <v>2200</v>
      </c>
      <c r="G54" s="792">
        <f t="shared" ref="G54" si="6">D54*F54</f>
        <v>33000</v>
      </c>
      <c r="H54" s="787" t="s">
        <v>392</v>
      </c>
      <c r="I54" s="33" t="s">
        <v>1308</v>
      </c>
    </row>
    <row r="55" spans="1:9">
      <c r="A55" s="899">
        <v>42</v>
      </c>
      <c r="B55" s="906" t="s">
        <v>1058</v>
      </c>
      <c r="C55" s="926" t="s">
        <v>1321</v>
      </c>
      <c r="D55" s="899">
        <v>100</v>
      </c>
      <c r="E55" s="901" t="s">
        <v>859</v>
      </c>
      <c r="F55" s="929">
        <v>80</v>
      </c>
      <c r="G55" s="792">
        <f t="shared" ref="G55:G60" si="7">D55*F55</f>
        <v>8000</v>
      </c>
      <c r="H55" s="787" t="s">
        <v>392</v>
      </c>
      <c r="I55" s="33" t="s">
        <v>1308</v>
      </c>
    </row>
    <row r="56" spans="1:9">
      <c r="A56" s="899">
        <v>43</v>
      </c>
      <c r="B56" s="906" t="s">
        <v>1021</v>
      </c>
      <c r="C56" s="926" t="s">
        <v>1321</v>
      </c>
      <c r="D56" s="899">
        <v>20</v>
      </c>
      <c r="E56" s="901" t="s">
        <v>859</v>
      </c>
      <c r="F56" s="929">
        <v>300</v>
      </c>
      <c r="G56" s="792">
        <f t="shared" si="7"/>
        <v>6000</v>
      </c>
      <c r="H56" s="787" t="s">
        <v>394</v>
      </c>
      <c r="I56" s="33" t="s">
        <v>1308</v>
      </c>
    </row>
    <row r="57" spans="1:9">
      <c r="A57" s="899">
        <v>44</v>
      </c>
      <c r="B57" s="906" t="s">
        <v>1051</v>
      </c>
      <c r="C57" s="926" t="s">
        <v>1321</v>
      </c>
      <c r="D57" s="899">
        <v>3</v>
      </c>
      <c r="E57" s="901" t="s">
        <v>859</v>
      </c>
      <c r="F57" s="929">
        <v>3500</v>
      </c>
      <c r="G57" s="792">
        <f t="shared" si="7"/>
        <v>10500</v>
      </c>
      <c r="H57" s="787" t="s">
        <v>392</v>
      </c>
      <c r="I57" s="33" t="s">
        <v>1308</v>
      </c>
    </row>
    <row r="58" spans="1:9">
      <c r="A58" s="899">
        <v>45</v>
      </c>
      <c r="B58" s="906" t="s">
        <v>1052</v>
      </c>
      <c r="C58" s="926" t="s">
        <v>1321</v>
      </c>
      <c r="D58" s="899">
        <v>20</v>
      </c>
      <c r="E58" s="901" t="s">
        <v>859</v>
      </c>
      <c r="F58" s="929">
        <v>1800</v>
      </c>
      <c r="G58" s="792">
        <f t="shared" si="7"/>
        <v>36000</v>
      </c>
      <c r="H58" s="787" t="s">
        <v>392</v>
      </c>
      <c r="I58" s="33" t="s">
        <v>1308</v>
      </c>
    </row>
    <row r="59" spans="1:9">
      <c r="A59" s="899">
        <v>46</v>
      </c>
      <c r="B59" s="906" t="s">
        <v>1054</v>
      </c>
      <c r="C59" s="926" t="s">
        <v>1321</v>
      </c>
      <c r="D59" s="899">
        <v>10</v>
      </c>
      <c r="E59" s="901" t="s">
        <v>859</v>
      </c>
      <c r="F59" s="929">
        <v>1300</v>
      </c>
      <c r="G59" s="792">
        <f t="shared" si="7"/>
        <v>13000</v>
      </c>
      <c r="H59" s="787" t="s">
        <v>392</v>
      </c>
      <c r="I59" s="33" t="s">
        <v>1308</v>
      </c>
    </row>
    <row r="60" spans="1:9">
      <c r="A60" s="899">
        <v>47</v>
      </c>
      <c r="B60" s="906" t="s">
        <v>1025</v>
      </c>
      <c r="C60" s="926" t="s">
        <v>1321</v>
      </c>
      <c r="D60" s="899">
        <v>20</v>
      </c>
      <c r="E60" s="901" t="s">
        <v>859</v>
      </c>
      <c r="F60" s="929">
        <v>200</v>
      </c>
      <c r="G60" s="792">
        <f t="shared" si="7"/>
        <v>4000</v>
      </c>
      <c r="H60" s="787" t="s">
        <v>392</v>
      </c>
      <c r="I60" s="33" t="s">
        <v>1308</v>
      </c>
    </row>
    <row r="61" spans="1:9" s="886" customFormat="1">
      <c r="A61" s="1048" t="s">
        <v>1680</v>
      </c>
      <c r="B61" s="1049"/>
      <c r="C61" s="1049"/>
      <c r="D61" s="1049"/>
      <c r="E61" s="1049"/>
      <c r="F61" s="1050"/>
      <c r="G61" s="869">
        <f>SUM(G54:G60)</f>
        <v>110500</v>
      </c>
      <c r="H61" s="884"/>
      <c r="I61" s="885"/>
    </row>
    <row r="62" spans="1:9">
      <c r="A62" s="899">
        <v>48</v>
      </c>
      <c r="B62" s="906" t="s">
        <v>1023</v>
      </c>
      <c r="C62" s="926" t="s">
        <v>1321</v>
      </c>
      <c r="D62" s="899">
        <v>30</v>
      </c>
      <c r="E62" s="901" t="s">
        <v>859</v>
      </c>
      <c r="F62" s="929">
        <v>500</v>
      </c>
      <c r="G62" s="792">
        <f>D62*F62</f>
        <v>15000</v>
      </c>
      <c r="H62" s="787" t="s">
        <v>393</v>
      </c>
      <c r="I62" s="33" t="s">
        <v>1308</v>
      </c>
    </row>
    <row r="63" spans="1:9">
      <c r="A63" s="899">
        <v>49</v>
      </c>
      <c r="B63" s="906" t="s">
        <v>1700</v>
      </c>
      <c r="C63" s="926" t="s">
        <v>1321</v>
      </c>
      <c r="D63" s="899">
        <v>5</v>
      </c>
      <c r="E63" s="901" t="s">
        <v>859</v>
      </c>
      <c r="F63" s="929">
        <v>2000</v>
      </c>
      <c r="G63" s="792">
        <f>D63*F63</f>
        <v>10000</v>
      </c>
      <c r="H63" s="787" t="s">
        <v>1689</v>
      </c>
      <c r="I63" s="33" t="s">
        <v>1308</v>
      </c>
    </row>
    <row r="64" spans="1:9">
      <c r="A64" s="899">
        <v>50</v>
      </c>
      <c r="B64" s="906" t="s">
        <v>1015</v>
      </c>
      <c r="C64" s="926" t="s">
        <v>1321</v>
      </c>
      <c r="D64" s="899">
        <v>6</v>
      </c>
      <c r="E64" s="901" t="s">
        <v>859</v>
      </c>
      <c r="F64" s="929">
        <v>500</v>
      </c>
      <c r="G64" s="792">
        <f t="shared" ref="G64" si="8">D64*F64</f>
        <v>3000</v>
      </c>
      <c r="H64" s="787" t="s">
        <v>393</v>
      </c>
      <c r="I64" s="33" t="s">
        <v>1308</v>
      </c>
    </row>
    <row r="65" spans="1:9" s="886" customFormat="1">
      <c r="A65" s="1048" t="s">
        <v>1681</v>
      </c>
      <c r="B65" s="1049"/>
      <c r="C65" s="1049"/>
      <c r="D65" s="1049"/>
      <c r="E65" s="1049"/>
      <c r="F65" s="1050"/>
      <c r="G65" s="869">
        <f>SUM(G62:G64)</f>
        <v>28000</v>
      </c>
      <c r="H65" s="884"/>
      <c r="I65" s="885"/>
    </row>
    <row r="66" spans="1:9">
      <c r="A66" s="899">
        <v>51</v>
      </c>
      <c r="B66" s="906" t="s">
        <v>1029</v>
      </c>
      <c r="C66" s="926" t="s">
        <v>1321</v>
      </c>
      <c r="D66" s="899">
        <v>110</v>
      </c>
      <c r="E66" s="901" t="s">
        <v>859</v>
      </c>
      <c r="F66" s="929">
        <v>300</v>
      </c>
      <c r="G66" s="792">
        <f>D66*F66</f>
        <v>33000</v>
      </c>
      <c r="H66" s="787" t="s">
        <v>394</v>
      </c>
      <c r="I66" s="33" t="s">
        <v>1308</v>
      </c>
    </row>
    <row r="67" spans="1:9">
      <c r="A67" s="899">
        <v>52</v>
      </c>
      <c r="B67" s="906" t="s">
        <v>1033</v>
      </c>
      <c r="C67" s="926" t="s">
        <v>1321</v>
      </c>
      <c r="D67" s="899">
        <v>10</v>
      </c>
      <c r="E67" s="901" t="s">
        <v>859</v>
      </c>
      <c r="F67" s="929">
        <v>200</v>
      </c>
      <c r="G67" s="792">
        <f>D67*F67</f>
        <v>2000</v>
      </c>
      <c r="H67" s="787" t="s">
        <v>394</v>
      </c>
      <c r="I67" s="33" t="s">
        <v>1308</v>
      </c>
    </row>
    <row r="68" spans="1:9">
      <c r="A68" s="899">
        <v>53</v>
      </c>
      <c r="B68" s="906" t="s">
        <v>1056</v>
      </c>
      <c r="C68" s="926" t="s">
        <v>1321</v>
      </c>
      <c r="D68" s="899">
        <v>50</v>
      </c>
      <c r="E68" s="901" t="s">
        <v>859</v>
      </c>
      <c r="F68" s="929">
        <v>2000</v>
      </c>
      <c r="G68" s="792">
        <f>D68*F68</f>
        <v>100000</v>
      </c>
      <c r="H68" s="787" t="s">
        <v>394</v>
      </c>
      <c r="I68" s="33" t="s">
        <v>1308</v>
      </c>
    </row>
    <row r="69" spans="1:9">
      <c r="A69" s="899">
        <v>54</v>
      </c>
      <c r="B69" s="906" t="s">
        <v>1021</v>
      </c>
      <c r="C69" s="926" t="s">
        <v>1321</v>
      </c>
      <c r="D69" s="899">
        <v>15</v>
      </c>
      <c r="E69" s="901" t="s">
        <v>859</v>
      </c>
      <c r="F69" s="929">
        <v>300</v>
      </c>
      <c r="G69" s="792">
        <f>D69*F69</f>
        <v>4500</v>
      </c>
      <c r="H69" s="787" t="s">
        <v>394</v>
      </c>
      <c r="I69" s="33" t="s">
        <v>1308</v>
      </c>
    </row>
    <row r="70" spans="1:9">
      <c r="A70" s="899">
        <v>55</v>
      </c>
      <c r="B70" s="906" t="s">
        <v>1051</v>
      </c>
      <c r="C70" s="926" t="s">
        <v>1321</v>
      </c>
      <c r="D70" s="899">
        <v>3</v>
      </c>
      <c r="E70" s="901" t="s">
        <v>859</v>
      </c>
      <c r="F70" s="929">
        <v>3500</v>
      </c>
      <c r="G70" s="792">
        <f t="shared" ref="G70:G71" si="9">D70*F70</f>
        <v>10500</v>
      </c>
      <c r="H70" s="787" t="s">
        <v>394</v>
      </c>
      <c r="I70" s="33" t="s">
        <v>1308</v>
      </c>
    </row>
    <row r="71" spans="1:9">
      <c r="A71" s="899">
        <v>56</v>
      </c>
      <c r="B71" s="906" t="s">
        <v>1052</v>
      </c>
      <c r="C71" s="926" t="s">
        <v>1321</v>
      </c>
      <c r="D71" s="899">
        <v>20</v>
      </c>
      <c r="E71" s="901" t="s">
        <v>859</v>
      </c>
      <c r="F71" s="929">
        <v>1800</v>
      </c>
      <c r="G71" s="792">
        <f t="shared" si="9"/>
        <v>36000</v>
      </c>
      <c r="H71" s="787" t="s">
        <v>394</v>
      </c>
      <c r="I71" s="33" t="s">
        <v>1308</v>
      </c>
    </row>
    <row r="72" spans="1:9">
      <c r="A72" s="899">
        <v>57</v>
      </c>
      <c r="B72" s="906" t="s">
        <v>1043</v>
      </c>
      <c r="C72" s="926" t="s">
        <v>1321</v>
      </c>
      <c r="D72" s="899">
        <v>7</v>
      </c>
      <c r="E72" s="901" t="s">
        <v>859</v>
      </c>
      <c r="F72" s="929">
        <v>2000</v>
      </c>
      <c r="G72" s="792">
        <f t="shared" ref="G72" si="10">D72*F72</f>
        <v>14000</v>
      </c>
      <c r="H72" s="787" t="s">
        <v>394</v>
      </c>
      <c r="I72" s="33" t="s">
        <v>1308</v>
      </c>
    </row>
    <row r="73" spans="1:9">
      <c r="A73" s="899">
        <v>58</v>
      </c>
      <c r="B73" s="906" t="s">
        <v>1020</v>
      </c>
      <c r="C73" s="926" t="s">
        <v>1321</v>
      </c>
      <c r="D73" s="899">
        <v>15</v>
      </c>
      <c r="E73" s="901" t="s">
        <v>859</v>
      </c>
      <c r="F73" s="929">
        <v>500</v>
      </c>
      <c r="G73" s="792">
        <f>D73*F73</f>
        <v>7500</v>
      </c>
      <c r="H73" s="787" t="s">
        <v>394</v>
      </c>
      <c r="I73" s="33" t="s">
        <v>1308</v>
      </c>
    </row>
    <row r="74" spans="1:9" s="886" customFormat="1">
      <c r="A74" s="1048" t="s">
        <v>1683</v>
      </c>
      <c r="B74" s="1049"/>
      <c r="C74" s="1049"/>
      <c r="D74" s="1049"/>
      <c r="E74" s="1049"/>
      <c r="F74" s="1050"/>
      <c r="G74" s="869">
        <f>SUM(G66:G73)</f>
        <v>207500</v>
      </c>
      <c r="H74" s="884"/>
      <c r="I74" s="885"/>
    </row>
    <row r="75" spans="1:9">
      <c r="A75" s="899">
        <v>59</v>
      </c>
      <c r="B75" s="906" t="s">
        <v>1036</v>
      </c>
      <c r="C75" s="926" t="s">
        <v>1321</v>
      </c>
      <c r="D75" s="899">
        <v>10</v>
      </c>
      <c r="E75" s="901" t="s">
        <v>859</v>
      </c>
      <c r="F75" s="929">
        <v>400</v>
      </c>
      <c r="G75" s="792">
        <f t="shared" ref="G75" si="11">D75*F75</f>
        <v>4000</v>
      </c>
      <c r="H75" s="787" t="s">
        <v>395</v>
      </c>
      <c r="I75" s="33" t="s">
        <v>1308</v>
      </c>
    </row>
    <row r="76" spans="1:9">
      <c r="A76" s="899">
        <v>60</v>
      </c>
      <c r="B76" s="906" t="s">
        <v>1018</v>
      </c>
      <c r="C76" s="926" t="s">
        <v>1321</v>
      </c>
      <c r="D76" s="899">
        <v>30</v>
      </c>
      <c r="E76" s="901" t="s">
        <v>859</v>
      </c>
      <c r="F76" s="929">
        <v>2000</v>
      </c>
      <c r="G76" s="792">
        <f>D76*F76</f>
        <v>60000</v>
      </c>
      <c r="H76" s="787" t="s">
        <v>395</v>
      </c>
      <c r="I76" s="33" t="s">
        <v>1308</v>
      </c>
    </row>
    <row r="77" spans="1:9" ht="12.75" customHeight="1">
      <c r="A77" s="899">
        <v>61</v>
      </c>
      <c r="B77" s="906" t="s">
        <v>1028</v>
      </c>
      <c r="C77" s="926" t="s">
        <v>1321</v>
      </c>
      <c r="D77" s="899">
        <v>5</v>
      </c>
      <c r="E77" s="901" t="s">
        <v>859</v>
      </c>
      <c r="F77" s="929">
        <v>1500</v>
      </c>
      <c r="G77" s="792">
        <f>D77*F77</f>
        <v>7500</v>
      </c>
      <c r="H77" s="787" t="s">
        <v>395</v>
      </c>
      <c r="I77" s="33" t="s">
        <v>1308</v>
      </c>
    </row>
    <row r="78" spans="1:9">
      <c r="A78" s="899">
        <v>62</v>
      </c>
      <c r="B78" s="906" t="s">
        <v>1027</v>
      </c>
      <c r="C78" s="926" t="s">
        <v>1321</v>
      </c>
      <c r="D78" s="899">
        <v>15</v>
      </c>
      <c r="E78" s="901" t="s">
        <v>859</v>
      </c>
      <c r="F78" s="929">
        <v>500</v>
      </c>
      <c r="G78" s="792">
        <f>D78*F78</f>
        <v>7500</v>
      </c>
      <c r="H78" s="787" t="s">
        <v>395</v>
      </c>
      <c r="I78" s="33" t="s">
        <v>1308</v>
      </c>
    </row>
    <row r="79" spans="1:9">
      <c r="A79" s="899">
        <v>63</v>
      </c>
      <c r="B79" s="906" t="s">
        <v>1049</v>
      </c>
      <c r="C79" s="926" t="s">
        <v>1321</v>
      </c>
      <c r="D79" s="899">
        <v>7</v>
      </c>
      <c r="E79" s="901" t="s">
        <v>859</v>
      </c>
      <c r="F79" s="929">
        <v>300</v>
      </c>
      <c r="G79" s="792">
        <f t="shared" ref="G79:G80" si="12">D79*F79</f>
        <v>2100</v>
      </c>
      <c r="H79" s="787" t="s">
        <v>395</v>
      </c>
      <c r="I79" s="33" t="s">
        <v>1308</v>
      </c>
    </row>
    <row r="80" spans="1:9">
      <c r="A80" s="899">
        <v>64</v>
      </c>
      <c r="B80" s="906" t="s">
        <v>1042</v>
      </c>
      <c r="C80" s="926" t="s">
        <v>1321</v>
      </c>
      <c r="D80" s="899">
        <v>10</v>
      </c>
      <c r="E80" s="901" t="s">
        <v>859</v>
      </c>
      <c r="F80" s="929">
        <v>1500</v>
      </c>
      <c r="G80" s="792">
        <f t="shared" si="12"/>
        <v>15000</v>
      </c>
      <c r="H80" s="787" t="s">
        <v>395</v>
      </c>
      <c r="I80" s="33" t="s">
        <v>1308</v>
      </c>
    </row>
    <row r="81" spans="1:9">
      <c r="A81" s="899">
        <v>65</v>
      </c>
      <c r="B81" s="899" t="s">
        <v>1213</v>
      </c>
      <c r="C81" s="926" t="s">
        <v>1321</v>
      </c>
      <c r="D81" s="899">
        <v>5</v>
      </c>
      <c r="E81" s="899" t="s">
        <v>12</v>
      </c>
      <c r="F81" s="927">
        <v>4200</v>
      </c>
      <c r="G81" s="789">
        <f>D81*F81</f>
        <v>21000</v>
      </c>
      <c r="H81" s="33" t="s">
        <v>395</v>
      </c>
      <c r="I81" s="33" t="s">
        <v>1308</v>
      </c>
    </row>
    <row r="82" spans="1:9">
      <c r="A82" s="899">
        <v>66</v>
      </c>
      <c r="B82" s="906" t="s">
        <v>1026</v>
      </c>
      <c r="C82" s="926" t="s">
        <v>1321</v>
      </c>
      <c r="D82" s="899">
        <v>5</v>
      </c>
      <c r="E82" s="901" t="s">
        <v>859</v>
      </c>
      <c r="F82" s="929">
        <v>250</v>
      </c>
      <c r="G82" s="792">
        <f>D82*F82</f>
        <v>1250</v>
      </c>
      <c r="H82" s="787" t="s">
        <v>395</v>
      </c>
      <c r="I82" s="33" t="s">
        <v>1308</v>
      </c>
    </row>
    <row r="83" spans="1:9">
      <c r="A83" s="899">
        <v>67</v>
      </c>
      <c r="B83" s="906" t="s">
        <v>1026</v>
      </c>
      <c r="C83" s="926" t="s">
        <v>1321</v>
      </c>
      <c r="D83" s="899">
        <v>15</v>
      </c>
      <c r="E83" s="901" t="s">
        <v>859</v>
      </c>
      <c r="F83" s="929">
        <v>250</v>
      </c>
      <c r="G83" s="792">
        <f>D83*F83</f>
        <v>3750</v>
      </c>
      <c r="H83" s="787" t="s">
        <v>395</v>
      </c>
      <c r="I83" s="33" t="s">
        <v>1308</v>
      </c>
    </row>
    <row r="84" spans="1:9" s="886" customFormat="1">
      <c r="A84" s="1048" t="s">
        <v>1684</v>
      </c>
      <c r="B84" s="1049"/>
      <c r="C84" s="1049"/>
      <c r="D84" s="1049"/>
      <c r="E84" s="1049"/>
      <c r="F84" s="1050"/>
      <c r="G84" s="869">
        <f>SUM(G75:G83)</f>
        <v>122100</v>
      </c>
      <c r="H84" s="884"/>
      <c r="I84" s="885"/>
    </row>
    <row r="85" spans="1:9">
      <c r="A85" s="899">
        <v>68</v>
      </c>
      <c r="B85" s="906" t="s">
        <v>1037</v>
      </c>
      <c r="C85" s="926" t="s">
        <v>1321</v>
      </c>
      <c r="D85" s="899">
        <v>15</v>
      </c>
      <c r="E85" s="901" t="s">
        <v>859</v>
      </c>
      <c r="F85" s="929">
        <v>500</v>
      </c>
      <c r="G85" s="792">
        <f t="shared" ref="G85:G87" si="13">D85*F85</f>
        <v>7500</v>
      </c>
      <c r="H85" s="787" t="s">
        <v>396</v>
      </c>
      <c r="I85" s="33" t="s">
        <v>1308</v>
      </c>
    </row>
    <row r="86" spans="1:9">
      <c r="A86" s="899">
        <v>69</v>
      </c>
      <c r="B86" s="906" t="s">
        <v>1040</v>
      </c>
      <c r="C86" s="926" t="s">
        <v>1321</v>
      </c>
      <c r="D86" s="899">
        <v>15</v>
      </c>
      <c r="E86" s="901" t="s">
        <v>859</v>
      </c>
      <c r="F86" s="929">
        <v>500</v>
      </c>
      <c r="G86" s="792">
        <f t="shared" si="13"/>
        <v>7500</v>
      </c>
      <c r="H86" s="787" t="s">
        <v>396</v>
      </c>
      <c r="I86" s="33" t="s">
        <v>1308</v>
      </c>
    </row>
    <row r="87" spans="1:9">
      <c r="A87" s="899">
        <v>70</v>
      </c>
      <c r="B87" s="906" t="s">
        <v>1041</v>
      </c>
      <c r="C87" s="926" t="s">
        <v>1321</v>
      </c>
      <c r="D87" s="899">
        <v>10</v>
      </c>
      <c r="E87" s="901" t="s">
        <v>859</v>
      </c>
      <c r="F87" s="929">
        <v>400</v>
      </c>
      <c r="G87" s="792">
        <f t="shared" si="13"/>
        <v>4000</v>
      </c>
      <c r="H87" s="787" t="s">
        <v>396</v>
      </c>
      <c r="I87" s="33" t="s">
        <v>1308</v>
      </c>
    </row>
    <row r="88" spans="1:9">
      <c r="A88" s="899">
        <v>71</v>
      </c>
      <c r="B88" s="906" t="s">
        <v>1022</v>
      </c>
      <c r="C88" s="926" t="s">
        <v>1321</v>
      </c>
      <c r="D88" s="899">
        <v>10</v>
      </c>
      <c r="E88" s="901" t="s">
        <v>859</v>
      </c>
      <c r="F88" s="929">
        <v>150</v>
      </c>
      <c r="G88" s="792">
        <f t="shared" ref="G88:G93" si="14">D88*F88</f>
        <v>1500</v>
      </c>
      <c r="H88" s="787" t="s">
        <v>396</v>
      </c>
      <c r="I88" s="33" t="s">
        <v>1308</v>
      </c>
    </row>
    <row r="89" spans="1:9">
      <c r="A89" s="899">
        <v>72</v>
      </c>
      <c r="B89" s="906" t="s">
        <v>1700</v>
      </c>
      <c r="C89" s="926" t="s">
        <v>1321</v>
      </c>
      <c r="D89" s="899">
        <v>5</v>
      </c>
      <c r="E89" s="901" t="s">
        <v>859</v>
      </c>
      <c r="F89" s="929">
        <v>2000</v>
      </c>
      <c r="G89" s="792">
        <f t="shared" si="14"/>
        <v>10000</v>
      </c>
      <c r="H89" s="787" t="s">
        <v>396</v>
      </c>
      <c r="I89" s="33" t="s">
        <v>1308</v>
      </c>
    </row>
    <row r="90" spans="1:9" s="886" customFormat="1">
      <c r="A90" s="1048" t="s">
        <v>1685</v>
      </c>
      <c r="B90" s="1049"/>
      <c r="C90" s="1049"/>
      <c r="D90" s="1049"/>
      <c r="E90" s="1049"/>
      <c r="F90" s="1050"/>
      <c r="G90" s="869">
        <f>SUM(G85:G89)</f>
        <v>30500</v>
      </c>
      <c r="H90" s="884"/>
      <c r="I90" s="885"/>
    </row>
    <row r="91" spans="1:9">
      <c r="A91" s="899">
        <v>73</v>
      </c>
      <c r="B91" s="906" t="s">
        <v>1044</v>
      </c>
      <c r="C91" s="926" t="s">
        <v>1321</v>
      </c>
      <c r="D91" s="899">
        <v>10</v>
      </c>
      <c r="E91" s="901" t="s">
        <v>859</v>
      </c>
      <c r="F91" s="929">
        <v>500</v>
      </c>
      <c r="G91" s="792">
        <f>D91*F91</f>
        <v>5000</v>
      </c>
      <c r="H91" s="787" t="s">
        <v>392</v>
      </c>
      <c r="I91" s="33" t="s">
        <v>1308</v>
      </c>
    </row>
    <row r="92" spans="1:9">
      <c r="A92" s="899">
        <v>74</v>
      </c>
      <c r="B92" s="906" t="s">
        <v>1045</v>
      </c>
      <c r="C92" s="926" t="s">
        <v>1321</v>
      </c>
      <c r="D92" s="899">
        <v>15</v>
      </c>
      <c r="E92" s="901" t="s">
        <v>859</v>
      </c>
      <c r="F92" s="929">
        <v>1000</v>
      </c>
      <c r="G92" s="792">
        <f>D92*F92</f>
        <v>15000</v>
      </c>
      <c r="H92" s="787" t="s">
        <v>392</v>
      </c>
      <c r="I92" s="33" t="s">
        <v>1308</v>
      </c>
    </row>
    <row r="93" spans="1:9">
      <c r="A93" s="899">
        <v>75</v>
      </c>
      <c r="B93" s="906" t="s">
        <v>1039</v>
      </c>
      <c r="C93" s="926" t="s">
        <v>1321</v>
      </c>
      <c r="D93" s="899">
        <v>30</v>
      </c>
      <c r="E93" s="901" t="s">
        <v>859</v>
      </c>
      <c r="F93" s="929">
        <v>280</v>
      </c>
      <c r="G93" s="792">
        <f t="shared" si="14"/>
        <v>8400</v>
      </c>
      <c r="H93" s="787" t="s">
        <v>397</v>
      </c>
      <c r="I93" s="33" t="s">
        <v>1308</v>
      </c>
    </row>
    <row r="94" spans="1:9" s="886" customFormat="1">
      <c r="A94" s="1048" t="s">
        <v>1697</v>
      </c>
      <c r="B94" s="1049"/>
      <c r="C94" s="1049"/>
      <c r="D94" s="1049"/>
      <c r="E94" s="1049"/>
      <c r="F94" s="1050"/>
      <c r="G94" s="887">
        <f>SUM(G93)</f>
        <v>8400</v>
      </c>
      <c r="H94" s="884"/>
      <c r="I94" s="885"/>
    </row>
    <row r="95" spans="1:9">
      <c r="A95" s="899">
        <v>76</v>
      </c>
      <c r="B95" s="906" t="s">
        <v>936</v>
      </c>
      <c r="C95" s="926" t="s">
        <v>1321</v>
      </c>
      <c r="D95" s="899">
        <v>3600</v>
      </c>
      <c r="E95" s="901" t="s">
        <v>99</v>
      </c>
      <c r="F95" s="929">
        <v>317.5</v>
      </c>
      <c r="G95" s="792">
        <f>D95*F95</f>
        <v>1143000</v>
      </c>
      <c r="H95" s="787" t="s">
        <v>1322</v>
      </c>
      <c r="I95" s="33" t="s">
        <v>1308</v>
      </c>
    </row>
    <row r="96" spans="1:9">
      <c r="A96" s="899">
        <v>77</v>
      </c>
      <c r="B96" s="906" t="s">
        <v>937</v>
      </c>
      <c r="C96" s="926" t="s">
        <v>1321</v>
      </c>
      <c r="D96" s="899">
        <v>900</v>
      </c>
      <c r="E96" s="901" t="s">
        <v>99</v>
      </c>
      <c r="F96" s="929">
        <v>215.5</v>
      </c>
      <c r="G96" s="792">
        <f t="shared" ref="G96:G159" si="15">D96*F96</f>
        <v>193950</v>
      </c>
      <c r="H96" s="787" t="s">
        <v>1322</v>
      </c>
      <c r="I96" s="33" t="s">
        <v>1308</v>
      </c>
    </row>
    <row r="97" spans="1:9">
      <c r="A97" s="899">
        <v>78</v>
      </c>
      <c r="B97" s="906" t="s">
        <v>938</v>
      </c>
      <c r="C97" s="926" t="s">
        <v>1321</v>
      </c>
      <c r="D97" s="899">
        <v>315</v>
      </c>
      <c r="E97" s="901" t="s">
        <v>99</v>
      </c>
      <c r="F97" s="929">
        <v>272.5</v>
      </c>
      <c r="G97" s="792">
        <f t="shared" si="15"/>
        <v>85837.5</v>
      </c>
      <c r="H97" s="787" t="s">
        <v>1322</v>
      </c>
      <c r="I97" s="33" t="s">
        <v>1308</v>
      </c>
    </row>
    <row r="98" spans="1:9" ht="25.5">
      <c r="A98" s="899">
        <v>79</v>
      </c>
      <c r="B98" s="906" t="s">
        <v>939</v>
      </c>
      <c r="C98" s="926" t="s">
        <v>1321</v>
      </c>
      <c r="D98" s="899">
        <v>240</v>
      </c>
      <c r="E98" s="901" t="s">
        <v>940</v>
      </c>
      <c r="F98" s="929">
        <v>1355</v>
      </c>
      <c r="G98" s="792">
        <f t="shared" si="15"/>
        <v>325200</v>
      </c>
      <c r="H98" s="787" t="s">
        <v>1322</v>
      </c>
      <c r="I98" s="33" t="s">
        <v>1308</v>
      </c>
    </row>
    <row r="99" spans="1:9">
      <c r="A99" s="899">
        <v>80</v>
      </c>
      <c r="B99" s="906" t="s">
        <v>941</v>
      </c>
      <c r="C99" s="926" t="s">
        <v>1321</v>
      </c>
      <c r="D99" s="899">
        <v>280</v>
      </c>
      <c r="E99" s="901" t="s">
        <v>940</v>
      </c>
      <c r="F99" s="929">
        <v>1796</v>
      </c>
      <c r="G99" s="792">
        <f t="shared" si="15"/>
        <v>502880</v>
      </c>
      <c r="H99" s="787" t="s">
        <v>1322</v>
      </c>
      <c r="I99" s="33" t="s">
        <v>1308</v>
      </c>
    </row>
    <row r="100" spans="1:9" ht="25.5">
      <c r="A100" s="899">
        <v>81</v>
      </c>
      <c r="B100" s="906" t="s">
        <v>942</v>
      </c>
      <c r="C100" s="926" t="s">
        <v>1321</v>
      </c>
      <c r="D100" s="899">
        <v>1416</v>
      </c>
      <c r="E100" s="901" t="s">
        <v>940</v>
      </c>
      <c r="F100" s="929">
        <v>434</v>
      </c>
      <c r="G100" s="792">
        <f t="shared" si="15"/>
        <v>614544</v>
      </c>
      <c r="H100" s="787" t="s">
        <v>1322</v>
      </c>
      <c r="I100" s="33" t="s">
        <v>1308</v>
      </c>
    </row>
    <row r="101" spans="1:9">
      <c r="A101" s="899">
        <v>82</v>
      </c>
      <c r="B101" s="787" t="s">
        <v>943</v>
      </c>
      <c r="C101" s="780" t="s">
        <v>1321</v>
      </c>
      <c r="D101" s="33">
        <v>420</v>
      </c>
      <c r="E101" s="776" t="s">
        <v>940</v>
      </c>
      <c r="F101" s="792">
        <v>356</v>
      </c>
      <c r="G101" s="792">
        <f t="shared" si="15"/>
        <v>149520</v>
      </c>
      <c r="H101" s="787" t="s">
        <v>1322</v>
      </c>
      <c r="I101" s="33" t="s">
        <v>1308</v>
      </c>
    </row>
    <row r="102" spans="1:9" ht="25.5">
      <c r="A102" s="899">
        <v>83</v>
      </c>
      <c r="B102" s="787" t="s">
        <v>944</v>
      </c>
      <c r="C102" s="780" t="s">
        <v>1321</v>
      </c>
      <c r="D102" s="33">
        <v>384</v>
      </c>
      <c r="E102" s="776" t="s">
        <v>940</v>
      </c>
      <c r="F102" s="792">
        <v>300</v>
      </c>
      <c r="G102" s="792">
        <f t="shared" si="15"/>
        <v>115200</v>
      </c>
      <c r="H102" s="787" t="s">
        <v>1322</v>
      </c>
      <c r="I102" s="33" t="s">
        <v>1308</v>
      </c>
    </row>
    <row r="103" spans="1:9" ht="25.5">
      <c r="A103" s="899">
        <v>84</v>
      </c>
      <c r="B103" s="787" t="s">
        <v>945</v>
      </c>
      <c r="C103" s="780" t="s">
        <v>1321</v>
      </c>
      <c r="D103" s="33">
        <v>60</v>
      </c>
      <c r="E103" s="776" t="s">
        <v>940</v>
      </c>
      <c r="F103" s="792">
        <v>299</v>
      </c>
      <c r="G103" s="792">
        <f t="shared" si="15"/>
        <v>17940</v>
      </c>
      <c r="H103" s="787" t="s">
        <v>1322</v>
      </c>
      <c r="I103" s="33" t="s">
        <v>1308</v>
      </c>
    </row>
    <row r="104" spans="1:9">
      <c r="A104" s="899">
        <v>85</v>
      </c>
      <c r="B104" s="787" t="s">
        <v>946</v>
      </c>
      <c r="C104" s="780" t="s">
        <v>1321</v>
      </c>
      <c r="D104" s="33">
        <v>300</v>
      </c>
      <c r="E104" s="776" t="s">
        <v>99</v>
      </c>
      <c r="F104" s="792">
        <v>212.5</v>
      </c>
      <c r="G104" s="792">
        <f t="shared" si="15"/>
        <v>63750</v>
      </c>
      <c r="H104" s="787" t="s">
        <v>1322</v>
      </c>
      <c r="I104" s="33" t="s">
        <v>1308</v>
      </c>
    </row>
    <row r="105" spans="1:9">
      <c r="A105" s="899">
        <v>86</v>
      </c>
      <c r="B105" s="787" t="s">
        <v>947</v>
      </c>
      <c r="C105" s="780" t="s">
        <v>1321</v>
      </c>
      <c r="D105" s="33">
        <v>444</v>
      </c>
      <c r="E105" s="776" t="s">
        <v>99</v>
      </c>
      <c r="F105" s="792">
        <v>250.53</v>
      </c>
      <c r="G105" s="792">
        <f t="shared" si="15"/>
        <v>111235.32</v>
      </c>
      <c r="H105" s="787" t="s">
        <v>1322</v>
      </c>
      <c r="I105" s="33" t="s">
        <v>1308</v>
      </c>
    </row>
    <row r="106" spans="1:9" ht="25.5">
      <c r="A106" s="899">
        <v>87</v>
      </c>
      <c r="B106" s="787" t="s">
        <v>948</v>
      </c>
      <c r="C106" s="780" t="s">
        <v>1321</v>
      </c>
      <c r="D106" s="33">
        <v>300</v>
      </c>
      <c r="E106" s="776" t="s">
        <v>940</v>
      </c>
      <c r="F106" s="792">
        <v>190.13</v>
      </c>
      <c r="G106" s="792">
        <f t="shared" si="15"/>
        <v>57039</v>
      </c>
      <c r="H106" s="787" t="s">
        <v>1322</v>
      </c>
      <c r="I106" s="33" t="s">
        <v>1308</v>
      </c>
    </row>
    <row r="107" spans="1:9">
      <c r="A107" s="899">
        <v>88</v>
      </c>
      <c r="B107" s="787" t="s">
        <v>949</v>
      </c>
      <c r="C107" s="780" t="s">
        <v>1321</v>
      </c>
      <c r="D107" s="33">
        <v>480</v>
      </c>
      <c r="E107" s="776" t="s">
        <v>99</v>
      </c>
      <c r="F107" s="792">
        <v>367.5</v>
      </c>
      <c r="G107" s="792">
        <f t="shared" si="15"/>
        <v>176400</v>
      </c>
      <c r="H107" s="787" t="s">
        <v>1322</v>
      </c>
      <c r="I107" s="33" t="s">
        <v>1308</v>
      </c>
    </row>
    <row r="108" spans="1:9">
      <c r="A108" s="899">
        <v>89</v>
      </c>
      <c r="B108" s="787" t="s">
        <v>950</v>
      </c>
      <c r="C108" s="780" t="s">
        <v>1321</v>
      </c>
      <c r="D108" s="33">
        <v>192</v>
      </c>
      <c r="E108" s="776" t="s">
        <v>99</v>
      </c>
      <c r="F108" s="792">
        <v>430</v>
      </c>
      <c r="G108" s="792">
        <f t="shared" si="15"/>
        <v>82560</v>
      </c>
      <c r="H108" s="787" t="s">
        <v>1322</v>
      </c>
      <c r="I108" s="33" t="s">
        <v>1308</v>
      </c>
    </row>
    <row r="109" spans="1:9" ht="25.5">
      <c r="A109" s="899">
        <v>90</v>
      </c>
      <c r="B109" s="787" t="s">
        <v>951</v>
      </c>
      <c r="C109" s="780" t="s">
        <v>1321</v>
      </c>
      <c r="D109" s="33">
        <v>720</v>
      </c>
      <c r="E109" s="776" t="s">
        <v>99</v>
      </c>
      <c r="F109" s="792">
        <v>341.67</v>
      </c>
      <c r="G109" s="792">
        <f t="shared" si="15"/>
        <v>246002.40000000002</v>
      </c>
      <c r="H109" s="787" t="s">
        <v>1322</v>
      </c>
      <c r="I109" s="33" t="s">
        <v>1308</v>
      </c>
    </row>
    <row r="110" spans="1:9">
      <c r="A110" s="899">
        <v>91</v>
      </c>
      <c r="B110" s="787" t="s">
        <v>952</v>
      </c>
      <c r="C110" s="780" t="s">
        <v>1321</v>
      </c>
      <c r="D110" s="33">
        <v>1152</v>
      </c>
      <c r="E110" s="776" t="s">
        <v>940</v>
      </c>
      <c r="F110" s="792">
        <v>278</v>
      </c>
      <c r="G110" s="792">
        <f t="shared" si="15"/>
        <v>320256</v>
      </c>
      <c r="H110" s="787" t="s">
        <v>1322</v>
      </c>
      <c r="I110" s="33" t="s">
        <v>1308</v>
      </c>
    </row>
    <row r="111" spans="1:9">
      <c r="A111" s="899">
        <v>92</v>
      </c>
      <c r="B111" s="787" t="s">
        <v>953</v>
      </c>
      <c r="C111" s="780" t="s">
        <v>1321</v>
      </c>
      <c r="D111" s="33">
        <v>492</v>
      </c>
      <c r="E111" s="776" t="s">
        <v>99</v>
      </c>
      <c r="F111" s="792">
        <v>135.71</v>
      </c>
      <c r="G111" s="792">
        <f t="shared" si="15"/>
        <v>66769.320000000007</v>
      </c>
      <c r="H111" s="787" t="s">
        <v>1322</v>
      </c>
      <c r="I111" s="33" t="s">
        <v>1308</v>
      </c>
    </row>
    <row r="112" spans="1:9">
      <c r="A112" s="899">
        <v>93</v>
      </c>
      <c r="B112" s="787" t="s">
        <v>954</v>
      </c>
      <c r="C112" s="780" t="s">
        <v>1321</v>
      </c>
      <c r="D112" s="33">
        <v>204</v>
      </c>
      <c r="E112" s="776" t="s">
        <v>940</v>
      </c>
      <c r="F112" s="792">
        <v>78</v>
      </c>
      <c r="G112" s="792">
        <f t="shared" si="15"/>
        <v>15912</v>
      </c>
      <c r="H112" s="787" t="s">
        <v>1322</v>
      </c>
      <c r="I112" s="33" t="s">
        <v>1308</v>
      </c>
    </row>
    <row r="113" spans="1:9">
      <c r="A113" s="899">
        <v>94</v>
      </c>
      <c r="B113" s="787" t="s">
        <v>955</v>
      </c>
      <c r="C113" s="780" t="s">
        <v>1321</v>
      </c>
      <c r="D113" s="33">
        <v>2790</v>
      </c>
      <c r="E113" s="776" t="s">
        <v>940</v>
      </c>
      <c r="F113" s="792">
        <v>160</v>
      </c>
      <c r="G113" s="792">
        <f t="shared" si="15"/>
        <v>446400</v>
      </c>
      <c r="H113" s="787" t="s">
        <v>1322</v>
      </c>
      <c r="I113" s="33" t="s">
        <v>1308</v>
      </c>
    </row>
    <row r="114" spans="1:9">
      <c r="A114" s="899">
        <v>95</v>
      </c>
      <c r="B114" s="787" t="s">
        <v>956</v>
      </c>
      <c r="C114" s="780" t="s">
        <v>1321</v>
      </c>
      <c r="D114" s="33">
        <v>264</v>
      </c>
      <c r="E114" s="776" t="s">
        <v>12</v>
      </c>
      <c r="F114" s="792">
        <v>455</v>
      </c>
      <c r="G114" s="792">
        <f t="shared" si="15"/>
        <v>120120</v>
      </c>
      <c r="H114" s="787" t="s">
        <v>1322</v>
      </c>
      <c r="I114" s="33" t="s">
        <v>1308</v>
      </c>
    </row>
    <row r="115" spans="1:9">
      <c r="A115" s="899">
        <v>96</v>
      </c>
      <c r="B115" s="787" t="s">
        <v>957</v>
      </c>
      <c r="C115" s="780" t="s">
        <v>1321</v>
      </c>
      <c r="D115" s="33">
        <v>1136</v>
      </c>
      <c r="E115" s="776" t="s">
        <v>12</v>
      </c>
      <c r="F115" s="792">
        <v>125</v>
      </c>
      <c r="G115" s="792">
        <f t="shared" si="15"/>
        <v>142000</v>
      </c>
      <c r="H115" s="787" t="s">
        <v>1322</v>
      </c>
      <c r="I115" s="33" t="s">
        <v>1308</v>
      </c>
    </row>
    <row r="116" spans="1:9">
      <c r="A116" s="899">
        <v>97</v>
      </c>
      <c r="B116" s="787" t="s">
        <v>958</v>
      </c>
      <c r="C116" s="780" t="s">
        <v>1321</v>
      </c>
      <c r="D116" s="33">
        <v>360</v>
      </c>
      <c r="E116" s="776" t="s">
        <v>940</v>
      </c>
      <c r="F116" s="792">
        <v>886.67</v>
      </c>
      <c r="G116" s="792">
        <f t="shared" si="15"/>
        <v>319201.2</v>
      </c>
      <c r="H116" s="787" t="s">
        <v>1322</v>
      </c>
      <c r="I116" s="33" t="s">
        <v>1308</v>
      </c>
    </row>
    <row r="117" spans="1:9">
      <c r="A117" s="899">
        <v>98</v>
      </c>
      <c r="B117" s="787" t="s">
        <v>959</v>
      </c>
      <c r="C117" s="780" t="s">
        <v>1321</v>
      </c>
      <c r="D117" s="33">
        <v>144</v>
      </c>
      <c r="E117" s="776" t="s">
        <v>12</v>
      </c>
      <c r="F117" s="792">
        <v>72</v>
      </c>
      <c r="G117" s="792">
        <f t="shared" si="15"/>
        <v>10368</v>
      </c>
      <c r="H117" s="787" t="s">
        <v>1322</v>
      </c>
      <c r="I117" s="33" t="s">
        <v>1308</v>
      </c>
    </row>
    <row r="118" spans="1:9">
      <c r="A118" s="899">
        <v>99</v>
      </c>
      <c r="B118" s="787" t="s">
        <v>960</v>
      </c>
      <c r="C118" s="780" t="s">
        <v>1321</v>
      </c>
      <c r="D118" s="33">
        <v>480</v>
      </c>
      <c r="E118" s="776" t="s">
        <v>940</v>
      </c>
      <c r="F118" s="792">
        <v>1345.24</v>
      </c>
      <c r="G118" s="792">
        <f t="shared" si="15"/>
        <v>645715.19999999995</v>
      </c>
      <c r="H118" s="787" t="s">
        <v>1322</v>
      </c>
      <c r="I118" s="33" t="s">
        <v>1308</v>
      </c>
    </row>
    <row r="119" spans="1:9">
      <c r="A119" s="899">
        <v>100</v>
      </c>
      <c r="B119" s="787" t="s">
        <v>961</v>
      </c>
      <c r="C119" s="780" t="s">
        <v>1321</v>
      </c>
      <c r="D119" s="33">
        <v>288</v>
      </c>
      <c r="E119" s="776" t="s">
        <v>940</v>
      </c>
      <c r="F119" s="792">
        <v>185</v>
      </c>
      <c r="G119" s="792">
        <f t="shared" si="15"/>
        <v>53280</v>
      </c>
      <c r="H119" s="787" t="s">
        <v>1322</v>
      </c>
      <c r="I119" s="33" t="s">
        <v>1308</v>
      </c>
    </row>
    <row r="120" spans="1:9">
      <c r="A120" s="899">
        <v>101</v>
      </c>
      <c r="B120" s="787" t="s">
        <v>962</v>
      </c>
      <c r="C120" s="780" t="s">
        <v>1321</v>
      </c>
      <c r="D120" s="33">
        <v>2000</v>
      </c>
      <c r="E120" s="776" t="s">
        <v>12</v>
      </c>
      <c r="F120" s="792">
        <v>59</v>
      </c>
      <c r="G120" s="792">
        <f t="shared" si="15"/>
        <v>118000</v>
      </c>
      <c r="H120" s="787" t="s">
        <v>1322</v>
      </c>
      <c r="I120" s="33" t="s">
        <v>1308</v>
      </c>
    </row>
    <row r="121" spans="1:9">
      <c r="A121" s="899">
        <v>102</v>
      </c>
      <c r="B121" s="787" t="s">
        <v>963</v>
      </c>
      <c r="C121" s="780" t="s">
        <v>1321</v>
      </c>
      <c r="D121" s="33">
        <v>690</v>
      </c>
      <c r="E121" s="776" t="s">
        <v>12</v>
      </c>
      <c r="F121" s="792">
        <v>115</v>
      </c>
      <c r="G121" s="792">
        <f t="shared" si="15"/>
        <v>79350</v>
      </c>
      <c r="H121" s="787" t="s">
        <v>1322</v>
      </c>
      <c r="I121" s="33" t="s">
        <v>1308</v>
      </c>
    </row>
    <row r="122" spans="1:9">
      <c r="A122" s="899">
        <v>103</v>
      </c>
      <c r="B122" s="787" t="s">
        <v>964</v>
      </c>
      <c r="C122" s="780" t="s">
        <v>1321</v>
      </c>
      <c r="D122" s="33">
        <v>450</v>
      </c>
      <c r="E122" s="776" t="s">
        <v>940</v>
      </c>
      <c r="F122" s="792">
        <v>95</v>
      </c>
      <c r="G122" s="792">
        <f t="shared" si="15"/>
        <v>42750</v>
      </c>
      <c r="H122" s="787" t="s">
        <v>1322</v>
      </c>
      <c r="I122" s="33" t="s">
        <v>1308</v>
      </c>
    </row>
    <row r="123" spans="1:9">
      <c r="A123" s="899">
        <v>104</v>
      </c>
      <c r="B123" s="787" t="s">
        <v>965</v>
      </c>
      <c r="C123" s="780" t="s">
        <v>1321</v>
      </c>
      <c r="D123" s="33">
        <v>900</v>
      </c>
      <c r="E123" s="776" t="s">
        <v>12</v>
      </c>
      <c r="F123" s="792">
        <v>60</v>
      </c>
      <c r="G123" s="792">
        <f t="shared" si="15"/>
        <v>54000</v>
      </c>
      <c r="H123" s="787" t="s">
        <v>1322</v>
      </c>
      <c r="I123" s="33" t="s">
        <v>1308</v>
      </c>
    </row>
    <row r="124" spans="1:9">
      <c r="A124" s="899">
        <v>105</v>
      </c>
      <c r="B124" s="787" t="s">
        <v>966</v>
      </c>
      <c r="C124" s="780" t="s">
        <v>1321</v>
      </c>
      <c r="D124" s="33">
        <v>2500</v>
      </c>
      <c r="E124" s="776" t="s">
        <v>23</v>
      </c>
      <c r="F124" s="792">
        <v>35</v>
      </c>
      <c r="G124" s="792">
        <f t="shared" si="15"/>
        <v>87500</v>
      </c>
      <c r="H124" s="787" t="s">
        <v>1322</v>
      </c>
      <c r="I124" s="33" t="s">
        <v>1308</v>
      </c>
    </row>
    <row r="125" spans="1:9" ht="25.5">
      <c r="A125" s="899">
        <v>106</v>
      </c>
      <c r="B125" s="787" t="s">
        <v>967</v>
      </c>
      <c r="C125" s="780" t="s">
        <v>1321</v>
      </c>
      <c r="D125" s="33">
        <v>2800</v>
      </c>
      <c r="E125" s="776" t="s">
        <v>23</v>
      </c>
      <c r="F125" s="792">
        <v>288</v>
      </c>
      <c r="G125" s="792">
        <f t="shared" si="15"/>
        <v>806400</v>
      </c>
      <c r="H125" s="787" t="s">
        <v>1322</v>
      </c>
      <c r="I125" s="33" t="s">
        <v>1308</v>
      </c>
    </row>
    <row r="126" spans="1:9">
      <c r="A126" s="899">
        <v>107</v>
      </c>
      <c r="B126" s="787" t="s">
        <v>968</v>
      </c>
      <c r="C126" s="780" t="s">
        <v>1321</v>
      </c>
      <c r="D126" s="33">
        <v>2310</v>
      </c>
      <c r="E126" s="776" t="s">
        <v>12</v>
      </c>
      <c r="F126" s="792">
        <v>48</v>
      </c>
      <c r="G126" s="792">
        <f t="shared" si="15"/>
        <v>110880</v>
      </c>
      <c r="H126" s="787" t="s">
        <v>1322</v>
      </c>
      <c r="I126" s="33" t="s">
        <v>1308</v>
      </c>
    </row>
    <row r="127" spans="1:9">
      <c r="A127" s="899">
        <v>108</v>
      </c>
      <c r="B127" s="787" t="s">
        <v>969</v>
      </c>
      <c r="C127" s="780" t="s">
        <v>1321</v>
      </c>
      <c r="D127" s="33">
        <v>1900</v>
      </c>
      <c r="E127" s="776" t="s">
        <v>12</v>
      </c>
      <c r="F127" s="792">
        <v>59</v>
      </c>
      <c r="G127" s="792">
        <f t="shared" si="15"/>
        <v>112100</v>
      </c>
      <c r="H127" s="787" t="s">
        <v>1322</v>
      </c>
      <c r="I127" s="33" t="s">
        <v>1308</v>
      </c>
    </row>
    <row r="128" spans="1:9" ht="25.5">
      <c r="A128" s="899">
        <v>109</v>
      </c>
      <c r="B128" s="787" t="s">
        <v>970</v>
      </c>
      <c r="C128" s="780" t="s">
        <v>1321</v>
      </c>
      <c r="D128" s="33">
        <v>180</v>
      </c>
      <c r="E128" s="776" t="s">
        <v>12</v>
      </c>
      <c r="F128" s="792">
        <v>390</v>
      </c>
      <c r="G128" s="792">
        <f t="shared" si="15"/>
        <v>70200</v>
      </c>
      <c r="H128" s="787" t="s">
        <v>1322</v>
      </c>
      <c r="I128" s="33" t="s">
        <v>1308</v>
      </c>
    </row>
    <row r="129" spans="1:9">
      <c r="A129" s="899">
        <v>110</v>
      </c>
      <c r="B129" s="787" t="s">
        <v>971</v>
      </c>
      <c r="C129" s="780" t="s">
        <v>1321</v>
      </c>
      <c r="D129" s="33">
        <v>1600</v>
      </c>
      <c r="E129" s="776" t="s">
        <v>12</v>
      </c>
      <c r="F129" s="792">
        <v>42</v>
      </c>
      <c r="G129" s="792">
        <f t="shared" si="15"/>
        <v>67200</v>
      </c>
      <c r="H129" s="787" t="s">
        <v>1322</v>
      </c>
      <c r="I129" s="33" t="s">
        <v>1308</v>
      </c>
    </row>
    <row r="130" spans="1:9">
      <c r="A130" s="899">
        <v>111</v>
      </c>
      <c r="B130" s="787" t="s">
        <v>972</v>
      </c>
      <c r="C130" s="780" t="s">
        <v>1321</v>
      </c>
      <c r="D130" s="33">
        <v>270</v>
      </c>
      <c r="E130" s="776" t="s">
        <v>12</v>
      </c>
      <c r="F130" s="792">
        <v>98</v>
      </c>
      <c r="G130" s="792">
        <f t="shared" si="15"/>
        <v>26460</v>
      </c>
      <c r="H130" s="787" t="s">
        <v>1322</v>
      </c>
      <c r="I130" s="33" t="s">
        <v>1308</v>
      </c>
    </row>
    <row r="131" spans="1:9">
      <c r="A131" s="899">
        <v>112</v>
      </c>
      <c r="B131" s="787" t="s">
        <v>973</v>
      </c>
      <c r="C131" s="780" t="s">
        <v>1321</v>
      </c>
      <c r="D131" s="33">
        <v>5400</v>
      </c>
      <c r="E131" s="776" t="s">
        <v>405</v>
      </c>
      <c r="F131" s="792">
        <v>115</v>
      </c>
      <c r="G131" s="792">
        <f t="shared" si="15"/>
        <v>621000</v>
      </c>
      <c r="H131" s="787" t="s">
        <v>1322</v>
      </c>
      <c r="I131" s="33" t="s">
        <v>1308</v>
      </c>
    </row>
    <row r="132" spans="1:9">
      <c r="A132" s="899">
        <v>113</v>
      </c>
      <c r="B132" s="787" t="s">
        <v>974</v>
      </c>
      <c r="C132" s="780" t="s">
        <v>1321</v>
      </c>
      <c r="D132" s="33">
        <v>1000</v>
      </c>
      <c r="E132" s="776" t="s">
        <v>405</v>
      </c>
      <c r="F132" s="792">
        <v>46.5</v>
      </c>
      <c r="G132" s="792">
        <f t="shared" si="15"/>
        <v>46500</v>
      </c>
      <c r="H132" s="787" t="s">
        <v>1322</v>
      </c>
      <c r="I132" s="33" t="s">
        <v>1308</v>
      </c>
    </row>
    <row r="133" spans="1:9">
      <c r="A133" s="899">
        <v>114</v>
      </c>
      <c r="B133" s="787" t="s">
        <v>975</v>
      </c>
      <c r="C133" s="780" t="s">
        <v>1321</v>
      </c>
      <c r="D133" s="33">
        <v>600</v>
      </c>
      <c r="E133" s="776" t="s">
        <v>405</v>
      </c>
      <c r="F133" s="792">
        <v>69</v>
      </c>
      <c r="G133" s="792">
        <f t="shared" si="15"/>
        <v>41400</v>
      </c>
      <c r="H133" s="787" t="s">
        <v>1322</v>
      </c>
      <c r="I133" s="33" t="s">
        <v>1308</v>
      </c>
    </row>
    <row r="134" spans="1:9" ht="25.5">
      <c r="A134" s="899">
        <v>115</v>
      </c>
      <c r="B134" s="787" t="s">
        <v>976</v>
      </c>
      <c r="C134" s="780" t="s">
        <v>1321</v>
      </c>
      <c r="D134" s="33">
        <v>120</v>
      </c>
      <c r="E134" s="776" t="s">
        <v>940</v>
      </c>
      <c r="F134" s="792">
        <v>816.67</v>
      </c>
      <c r="G134" s="792">
        <f t="shared" si="15"/>
        <v>98000.4</v>
      </c>
      <c r="H134" s="787" t="s">
        <v>1322</v>
      </c>
      <c r="I134" s="33" t="s">
        <v>1308</v>
      </c>
    </row>
    <row r="135" spans="1:9">
      <c r="A135" s="899">
        <v>116</v>
      </c>
      <c r="B135" s="787" t="s">
        <v>977</v>
      </c>
      <c r="C135" s="780" t="s">
        <v>1321</v>
      </c>
      <c r="D135" s="33">
        <v>8000</v>
      </c>
      <c r="E135" s="776" t="s">
        <v>23</v>
      </c>
      <c r="F135" s="792">
        <v>48</v>
      </c>
      <c r="G135" s="792">
        <f t="shared" si="15"/>
        <v>384000</v>
      </c>
      <c r="H135" s="787" t="s">
        <v>1322</v>
      </c>
      <c r="I135" s="33" t="s">
        <v>1308</v>
      </c>
    </row>
    <row r="136" spans="1:9">
      <c r="A136" s="899">
        <v>117</v>
      </c>
      <c r="B136" s="787" t="s">
        <v>978</v>
      </c>
      <c r="C136" s="780" t="s">
        <v>1321</v>
      </c>
      <c r="D136" s="33">
        <v>12000</v>
      </c>
      <c r="E136" s="776" t="s">
        <v>405</v>
      </c>
      <c r="F136" s="792">
        <v>48</v>
      </c>
      <c r="G136" s="792">
        <f t="shared" si="15"/>
        <v>576000</v>
      </c>
      <c r="H136" s="787" t="s">
        <v>1322</v>
      </c>
      <c r="I136" s="33" t="s">
        <v>1308</v>
      </c>
    </row>
    <row r="137" spans="1:9">
      <c r="A137" s="899">
        <v>118</v>
      </c>
      <c r="B137" s="787" t="s">
        <v>979</v>
      </c>
      <c r="C137" s="780" t="s">
        <v>1321</v>
      </c>
      <c r="D137" s="33">
        <v>5000</v>
      </c>
      <c r="E137" s="776" t="s">
        <v>83</v>
      </c>
      <c r="F137" s="792">
        <v>97.5</v>
      </c>
      <c r="G137" s="792">
        <f t="shared" si="15"/>
        <v>487500</v>
      </c>
      <c r="H137" s="787" t="s">
        <v>1322</v>
      </c>
      <c r="I137" s="33" t="s">
        <v>1308</v>
      </c>
    </row>
    <row r="138" spans="1:9">
      <c r="A138" s="899">
        <v>119</v>
      </c>
      <c r="B138" s="787" t="s">
        <v>980</v>
      </c>
      <c r="C138" s="780" t="s">
        <v>1321</v>
      </c>
      <c r="D138" s="33">
        <v>240</v>
      </c>
      <c r="E138" s="776" t="s">
        <v>83</v>
      </c>
      <c r="F138" s="792">
        <v>120</v>
      </c>
      <c r="G138" s="792">
        <f t="shared" si="15"/>
        <v>28800</v>
      </c>
      <c r="H138" s="787" t="s">
        <v>1322</v>
      </c>
      <c r="I138" s="33" t="s">
        <v>1308</v>
      </c>
    </row>
    <row r="139" spans="1:9">
      <c r="A139" s="899">
        <v>120</v>
      </c>
      <c r="B139" s="787" t="s">
        <v>981</v>
      </c>
      <c r="C139" s="780" t="s">
        <v>1321</v>
      </c>
      <c r="D139" s="33">
        <v>2800</v>
      </c>
      <c r="E139" s="776" t="s">
        <v>83</v>
      </c>
      <c r="F139" s="792">
        <v>198</v>
      </c>
      <c r="G139" s="792">
        <f t="shared" si="15"/>
        <v>554400</v>
      </c>
      <c r="H139" s="787" t="s">
        <v>1322</v>
      </c>
      <c r="I139" s="33" t="s">
        <v>1308</v>
      </c>
    </row>
    <row r="140" spans="1:9">
      <c r="A140" s="899">
        <v>121</v>
      </c>
      <c r="B140" s="787" t="s">
        <v>982</v>
      </c>
      <c r="C140" s="780" t="s">
        <v>1321</v>
      </c>
      <c r="D140" s="33">
        <v>50</v>
      </c>
      <c r="E140" s="776" t="s">
        <v>83</v>
      </c>
      <c r="F140" s="792">
        <v>285</v>
      </c>
      <c r="G140" s="792">
        <f t="shared" si="15"/>
        <v>14250</v>
      </c>
      <c r="H140" s="787" t="s">
        <v>1322</v>
      </c>
      <c r="I140" s="33" t="s">
        <v>1308</v>
      </c>
    </row>
    <row r="141" spans="1:9">
      <c r="A141" s="899">
        <v>122</v>
      </c>
      <c r="B141" s="787" t="s">
        <v>983</v>
      </c>
      <c r="C141" s="780" t="s">
        <v>1321</v>
      </c>
      <c r="D141" s="33">
        <v>150</v>
      </c>
      <c r="E141" s="776" t="s">
        <v>83</v>
      </c>
      <c r="F141" s="792">
        <v>210</v>
      </c>
      <c r="G141" s="792">
        <f t="shared" si="15"/>
        <v>31500</v>
      </c>
      <c r="H141" s="787" t="s">
        <v>1322</v>
      </c>
      <c r="I141" s="33" t="s">
        <v>1308</v>
      </c>
    </row>
    <row r="142" spans="1:9">
      <c r="A142" s="899">
        <v>123</v>
      </c>
      <c r="B142" s="787" t="s">
        <v>984</v>
      </c>
      <c r="C142" s="780" t="s">
        <v>1321</v>
      </c>
      <c r="D142" s="33">
        <v>50</v>
      </c>
      <c r="E142" s="776" t="s">
        <v>83</v>
      </c>
      <c r="F142" s="792">
        <v>220</v>
      </c>
      <c r="G142" s="792">
        <f t="shared" si="15"/>
        <v>11000</v>
      </c>
      <c r="H142" s="787" t="s">
        <v>1322</v>
      </c>
      <c r="I142" s="33" t="s">
        <v>1308</v>
      </c>
    </row>
    <row r="143" spans="1:9">
      <c r="A143" s="899">
        <v>124</v>
      </c>
      <c r="B143" s="787" t="s">
        <v>985</v>
      </c>
      <c r="C143" s="780" t="s">
        <v>1321</v>
      </c>
      <c r="D143" s="33">
        <v>50</v>
      </c>
      <c r="E143" s="776" t="s">
        <v>83</v>
      </c>
      <c r="F143" s="792">
        <v>480</v>
      </c>
      <c r="G143" s="792">
        <f t="shared" si="15"/>
        <v>24000</v>
      </c>
      <c r="H143" s="787" t="s">
        <v>1322</v>
      </c>
      <c r="I143" s="33" t="s">
        <v>1308</v>
      </c>
    </row>
    <row r="144" spans="1:9" ht="25.5">
      <c r="A144" s="899">
        <v>125</v>
      </c>
      <c r="B144" s="787" t="s">
        <v>986</v>
      </c>
      <c r="C144" s="780" t="s">
        <v>1321</v>
      </c>
      <c r="D144" s="33">
        <v>1700</v>
      </c>
      <c r="E144" s="776" t="s">
        <v>23</v>
      </c>
      <c r="F144" s="792">
        <v>110</v>
      </c>
      <c r="G144" s="792">
        <f t="shared" si="15"/>
        <v>187000</v>
      </c>
      <c r="H144" s="787" t="s">
        <v>1322</v>
      </c>
      <c r="I144" s="33" t="s">
        <v>1308</v>
      </c>
    </row>
    <row r="145" spans="1:9">
      <c r="A145" s="899">
        <v>126</v>
      </c>
      <c r="B145" s="787" t="s">
        <v>987</v>
      </c>
      <c r="C145" s="780" t="s">
        <v>1321</v>
      </c>
      <c r="D145" s="33">
        <v>1200</v>
      </c>
      <c r="E145" s="776" t="s">
        <v>23</v>
      </c>
      <c r="F145" s="792">
        <v>210</v>
      </c>
      <c r="G145" s="792">
        <f t="shared" si="15"/>
        <v>252000</v>
      </c>
      <c r="H145" s="787" t="s">
        <v>1322</v>
      </c>
      <c r="I145" s="33" t="s">
        <v>1308</v>
      </c>
    </row>
    <row r="146" spans="1:9">
      <c r="A146" s="899">
        <v>127</v>
      </c>
      <c r="B146" s="787" t="s">
        <v>988</v>
      </c>
      <c r="C146" s="780" t="s">
        <v>1321</v>
      </c>
      <c r="D146" s="33">
        <v>2800</v>
      </c>
      <c r="E146" s="776" t="s">
        <v>23</v>
      </c>
      <c r="F146" s="792">
        <v>399</v>
      </c>
      <c r="G146" s="792">
        <f t="shared" si="15"/>
        <v>1117200</v>
      </c>
      <c r="H146" s="787" t="s">
        <v>1322</v>
      </c>
      <c r="I146" s="33" t="s">
        <v>1308</v>
      </c>
    </row>
    <row r="147" spans="1:9">
      <c r="A147" s="899">
        <v>128</v>
      </c>
      <c r="B147" s="787" t="s">
        <v>989</v>
      </c>
      <c r="C147" s="780" t="s">
        <v>1321</v>
      </c>
      <c r="D147" s="33">
        <v>12000</v>
      </c>
      <c r="E147" s="776" t="s">
        <v>12</v>
      </c>
      <c r="F147" s="792">
        <v>19</v>
      </c>
      <c r="G147" s="792">
        <f t="shared" si="15"/>
        <v>228000</v>
      </c>
      <c r="H147" s="787" t="s">
        <v>1322</v>
      </c>
      <c r="I147" s="33" t="s">
        <v>1308</v>
      </c>
    </row>
    <row r="148" spans="1:9">
      <c r="A148" s="899">
        <v>129</v>
      </c>
      <c r="B148" s="787" t="s">
        <v>990</v>
      </c>
      <c r="C148" s="780" t="s">
        <v>1321</v>
      </c>
      <c r="D148" s="33">
        <v>12000</v>
      </c>
      <c r="E148" s="776" t="s">
        <v>12</v>
      </c>
      <c r="F148" s="792">
        <v>15</v>
      </c>
      <c r="G148" s="792">
        <f t="shared" si="15"/>
        <v>180000</v>
      </c>
      <c r="H148" s="787" t="s">
        <v>1322</v>
      </c>
      <c r="I148" s="33" t="s">
        <v>1308</v>
      </c>
    </row>
    <row r="149" spans="1:9">
      <c r="A149" s="899">
        <v>130</v>
      </c>
      <c r="B149" s="787" t="s">
        <v>991</v>
      </c>
      <c r="C149" s="780" t="s">
        <v>1321</v>
      </c>
      <c r="D149" s="33">
        <v>24000</v>
      </c>
      <c r="E149" s="776" t="s">
        <v>12</v>
      </c>
      <c r="F149" s="792">
        <v>8.5</v>
      </c>
      <c r="G149" s="792">
        <f t="shared" si="15"/>
        <v>204000</v>
      </c>
      <c r="H149" s="787" t="s">
        <v>1322</v>
      </c>
      <c r="I149" s="33" t="s">
        <v>1308</v>
      </c>
    </row>
    <row r="150" spans="1:9">
      <c r="A150" s="899">
        <v>131</v>
      </c>
      <c r="B150" s="787" t="s">
        <v>992</v>
      </c>
      <c r="C150" s="780" t="s">
        <v>1321</v>
      </c>
      <c r="D150" s="33">
        <v>260000</v>
      </c>
      <c r="E150" s="776" t="s">
        <v>12</v>
      </c>
      <c r="F150" s="792">
        <v>2.2000000000000002</v>
      </c>
      <c r="G150" s="792">
        <f t="shared" si="15"/>
        <v>572000</v>
      </c>
      <c r="H150" s="787" t="s">
        <v>1322</v>
      </c>
      <c r="I150" s="33" t="s">
        <v>1308</v>
      </c>
    </row>
    <row r="151" spans="1:9">
      <c r="A151" s="899">
        <v>132</v>
      </c>
      <c r="B151" s="787" t="s">
        <v>993</v>
      </c>
      <c r="C151" s="780" t="s">
        <v>1321</v>
      </c>
      <c r="D151" s="33">
        <v>24000</v>
      </c>
      <c r="E151" s="776" t="s">
        <v>12</v>
      </c>
      <c r="F151" s="792">
        <v>1.9</v>
      </c>
      <c r="G151" s="792">
        <f t="shared" si="15"/>
        <v>45600</v>
      </c>
      <c r="H151" s="787" t="s">
        <v>1322</v>
      </c>
      <c r="I151" s="33" t="s">
        <v>1308</v>
      </c>
    </row>
    <row r="152" spans="1:9">
      <c r="A152" s="899">
        <v>133</v>
      </c>
      <c r="B152" s="787" t="s">
        <v>994</v>
      </c>
      <c r="C152" s="780" t="s">
        <v>1321</v>
      </c>
      <c r="D152" s="33">
        <v>650</v>
      </c>
      <c r="E152" s="776" t="s">
        <v>12</v>
      </c>
      <c r="F152" s="792">
        <v>235</v>
      </c>
      <c r="G152" s="792">
        <f t="shared" si="15"/>
        <v>152750</v>
      </c>
      <c r="H152" s="787" t="s">
        <v>1322</v>
      </c>
      <c r="I152" s="33" t="s">
        <v>1308</v>
      </c>
    </row>
    <row r="153" spans="1:9">
      <c r="A153" s="899">
        <v>134</v>
      </c>
      <c r="B153" s="787" t="s">
        <v>995</v>
      </c>
      <c r="C153" s="780" t="s">
        <v>1321</v>
      </c>
      <c r="D153" s="33">
        <v>1300</v>
      </c>
      <c r="E153" s="776" t="s">
        <v>940</v>
      </c>
      <c r="F153" s="792">
        <v>440</v>
      </c>
      <c r="G153" s="792">
        <f t="shared" si="15"/>
        <v>572000</v>
      </c>
      <c r="H153" s="787" t="s">
        <v>1322</v>
      </c>
      <c r="I153" s="33" t="s">
        <v>1308</v>
      </c>
    </row>
    <row r="154" spans="1:9">
      <c r="A154" s="899">
        <v>135</v>
      </c>
      <c r="B154" s="787" t="s">
        <v>996</v>
      </c>
      <c r="C154" s="780" t="s">
        <v>1321</v>
      </c>
      <c r="D154" s="33">
        <v>80</v>
      </c>
      <c r="E154" s="776" t="s">
        <v>23</v>
      </c>
      <c r="F154" s="792">
        <v>350</v>
      </c>
      <c r="G154" s="792">
        <f t="shared" si="15"/>
        <v>28000</v>
      </c>
      <c r="H154" s="787" t="s">
        <v>1322</v>
      </c>
      <c r="I154" s="33" t="s">
        <v>1308</v>
      </c>
    </row>
    <row r="155" spans="1:9">
      <c r="A155" s="899">
        <v>136</v>
      </c>
      <c r="B155" s="787" t="s">
        <v>997</v>
      </c>
      <c r="C155" s="780" t="s">
        <v>1321</v>
      </c>
      <c r="D155" s="33">
        <v>4200</v>
      </c>
      <c r="E155" s="776" t="s">
        <v>12</v>
      </c>
      <c r="F155" s="792">
        <v>55</v>
      </c>
      <c r="G155" s="792">
        <f t="shared" si="15"/>
        <v>231000</v>
      </c>
      <c r="H155" s="787" t="s">
        <v>1322</v>
      </c>
      <c r="I155" s="33" t="s">
        <v>1308</v>
      </c>
    </row>
    <row r="156" spans="1:9">
      <c r="A156" s="899">
        <v>137</v>
      </c>
      <c r="B156" s="787" t="s">
        <v>998</v>
      </c>
      <c r="C156" s="780" t="s">
        <v>1321</v>
      </c>
      <c r="D156" s="33">
        <v>700</v>
      </c>
      <c r="E156" s="776" t="s">
        <v>12</v>
      </c>
      <c r="F156" s="792">
        <v>195</v>
      </c>
      <c r="G156" s="792">
        <f t="shared" si="15"/>
        <v>136500</v>
      </c>
      <c r="H156" s="787" t="s">
        <v>1322</v>
      </c>
      <c r="I156" s="33" t="s">
        <v>1308</v>
      </c>
    </row>
    <row r="157" spans="1:9" ht="25.5">
      <c r="A157" s="899">
        <v>138</v>
      </c>
      <c r="B157" s="787" t="s">
        <v>999</v>
      </c>
      <c r="C157" s="780" t="s">
        <v>1321</v>
      </c>
      <c r="D157" s="33">
        <v>35000</v>
      </c>
      <c r="E157" s="776" t="s">
        <v>12</v>
      </c>
      <c r="F157" s="792">
        <v>60</v>
      </c>
      <c r="G157" s="792">
        <f t="shared" si="15"/>
        <v>2100000</v>
      </c>
      <c r="H157" s="787" t="s">
        <v>1322</v>
      </c>
      <c r="I157" s="33" t="s">
        <v>1308</v>
      </c>
    </row>
    <row r="158" spans="1:9">
      <c r="A158" s="899">
        <v>139</v>
      </c>
      <c r="B158" s="787" t="s">
        <v>1000</v>
      </c>
      <c r="C158" s="780" t="s">
        <v>1321</v>
      </c>
      <c r="D158" s="33">
        <v>60</v>
      </c>
      <c r="E158" s="776" t="s">
        <v>12</v>
      </c>
      <c r="F158" s="792">
        <v>499</v>
      </c>
      <c r="G158" s="792">
        <f t="shared" si="15"/>
        <v>29940</v>
      </c>
      <c r="H158" s="787" t="s">
        <v>1322</v>
      </c>
      <c r="I158" s="33" t="s">
        <v>1308</v>
      </c>
    </row>
    <row r="159" spans="1:9">
      <c r="A159" s="899">
        <v>140</v>
      </c>
      <c r="B159" s="787" t="s">
        <v>1001</v>
      </c>
      <c r="C159" s="780" t="s">
        <v>1321</v>
      </c>
      <c r="D159" s="33">
        <v>1200</v>
      </c>
      <c r="E159" s="776" t="s">
        <v>23</v>
      </c>
      <c r="F159" s="792">
        <v>255</v>
      </c>
      <c r="G159" s="792">
        <f t="shared" si="15"/>
        <v>306000</v>
      </c>
      <c r="H159" s="787" t="s">
        <v>1322</v>
      </c>
      <c r="I159" s="33" t="s">
        <v>1308</v>
      </c>
    </row>
    <row r="160" spans="1:9" ht="25.5">
      <c r="A160" s="899">
        <v>141</v>
      </c>
      <c r="B160" s="787" t="s">
        <v>1002</v>
      </c>
      <c r="C160" s="780" t="s">
        <v>1321</v>
      </c>
      <c r="D160" s="33">
        <v>3000</v>
      </c>
      <c r="E160" s="776" t="s">
        <v>12</v>
      </c>
      <c r="F160" s="792">
        <v>85</v>
      </c>
      <c r="G160" s="792">
        <f t="shared" ref="G160:G170" si="16">D160*F160</f>
        <v>255000</v>
      </c>
      <c r="H160" s="787" t="s">
        <v>1322</v>
      </c>
      <c r="I160" s="33" t="s">
        <v>1308</v>
      </c>
    </row>
    <row r="161" spans="1:9">
      <c r="A161" s="899">
        <v>142</v>
      </c>
      <c r="B161" s="787" t="s">
        <v>1003</v>
      </c>
      <c r="C161" s="780" t="s">
        <v>1321</v>
      </c>
      <c r="D161" s="33">
        <v>100</v>
      </c>
      <c r="E161" s="776" t="s">
        <v>12</v>
      </c>
      <c r="F161" s="792">
        <v>95</v>
      </c>
      <c r="G161" s="792">
        <f t="shared" si="16"/>
        <v>9500</v>
      </c>
      <c r="H161" s="787" t="s">
        <v>1322</v>
      </c>
      <c r="I161" s="33" t="s">
        <v>1308</v>
      </c>
    </row>
    <row r="162" spans="1:9" ht="25.5">
      <c r="A162" s="899">
        <v>143</v>
      </c>
      <c r="B162" s="787" t="s">
        <v>1004</v>
      </c>
      <c r="C162" s="780" t="s">
        <v>1321</v>
      </c>
      <c r="D162" s="33">
        <v>126000</v>
      </c>
      <c r="E162" s="776" t="s">
        <v>1005</v>
      </c>
      <c r="F162" s="792">
        <v>1.59</v>
      </c>
      <c r="G162" s="792">
        <f t="shared" si="16"/>
        <v>200340</v>
      </c>
      <c r="H162" s="787" t="s">
        <v>1322</v>
      </c>
      <c r="I162" s="33" t="s">
        <v>1308</v>
      </c>
    </row>
    <row r="163" spans="1:9">
      <c r="A163" s="899">
        <v>144</v>
      </c>
      <c r="B163" s="787" t="s">
        <v>1006</v>
      </c>
      <c r="C163" s="780" t="s">
        <v>1321</v>
      </c>
      <c r="D163" s="33">
        <v>108</v>
      </c>
      <c r="E163" s="776" t="s">
        <v>83</v>
      </c>
      <c r="F163" s="792">
        <v>105</v>
      </c>
      <c r="G163" s="792">
        <f t="shared" si="16"/>
        <v>11340</v>
      </c>
      <c r="H163" s="787" t="s">
        <v>1322</v>
      </c>
      <c r="I163" s="33" t="s">
        <v>1308</v>
      </c>
    </row>
    <row r="164" spans="1:9">
      <c r="A164" s="899">
        <v>145</v>
      </c>
      <c r="B164" s="787" t="s">
        <v>1007</v>
      </c>
      <c r="C164" s="780" t="s">
        <v>1321</v>
      </c>
      <c r="D164" s="33">
        <v>3400</v>
      </c>
      <c r="E164" s="776" t="s">
        <v>12</v>
      </c>
      <c r="F164" s="792">
        <v>115</v>
      </c>
      <c r="G164" s="792">
        <f t="shared" si="16"/>
        <v>391000</v>
      </c>
      <c r="H164" s="787" t="s">
        <v>1322</v>
      </c>
      <c r="I164" s="33" t="s">
        <v>1308</v>
      </c>
    </row>
    <row r="165" spans="1:9" ht="25.5">
      <c r="A165" s="899">
        <v>146</v>
      </c>
      <c r="B165" s="787" t="s">
        <v>1008</v>
      </c>
      <c r="C165" s="780" t="s">
        <v>1321</v>
      </c>
      <c r="D165" s="33">
        <v>60</v>
      </c>
      <c r="E165" s="776" t="s">
        <v>940</v>
      </c>
      <c r="F165" s="792">
        <v>408.33</v>
      </c>
      <c r="G165" s="792">
        <f t="shared" si="16"/>
        <v>24499.8</v>
      </c>
      <c r="H165" s="787" t="s">
        <v>1322</v>
      </c>
      <c r="I165" s="33" t="s">
        <v>1308</v>
      </c>
    </row>
    <row r="166" spans="1:9" ht="25.5">
      <c r="A166" s="899">
        <v>147</v>
      </c>
      <c r="B166" s="787" t="s">
        <v>1009</v>
      </c>
      <c r="C166" s="780" t="s">
        <v>1321</v>
      </c>
      <c r="D166" s="33">
        <v>60</v>
      </c>
      <c r="E166" s="776" t="s">
        <v>940</v>
      </c>
      <c r="F166" s="792">
        <v>355</v>
      </c>
      <c r="G166" s="792">
        <f t="shared" si="16"/>
        <v>21300</v>
      </c>
      <c r="H166" s="787" t="s">
        <v>1322</v>
      </c>
      <c r="I166" s="33" t="s">
        <v>1308</v>
      </c>
    </row>
    <row r="167" spans="1:9" ht="25.5">
      <c r="A167" s="899">
        <v>148</v>
      </c>
      <c r="B167" s="787" t="s">
        <v>1010</v>
      </c>
      <c r="C167" s="780" t="s">
        <v>1321</v>
      </c>
      <c r="D167" s="33">
        <v>1500</v>
      </c>
      <c r="E167" s="776" t="s">
        <v>1011</v>
      </c>
      <c r="F167" s="792">
        <v>125</v>
      </c>
      <c r="G167" s="792">
        <f t="shared" si="16"/>
        <v>187500</v>
      </c>
      <c r="H167" s="787" t="s">
        <v>1322</v>
      </c>
      <c r="I167" s="33" t="s">
        <v>1308</v>
      </c>
    </row>
    <row r="168" spans="1:9" ht="25.5">
      <c r="A168" s="899">
        <v>149</v>
      </c>
      <c r="B168" s="787" t="s">
        <v>1012</v>
      </c>
      <c r="C168" s="780" t="s">
        <v>1321</v>
      </c>
      <c r="D168" s="33">
        <v>720</v>
      </c>
      <c r="E168" s="776" t="s">
        <v>1011</v>
      </c>
      <c r="F168" s="792">
        <v>90</v>
      </c>
      <c r="G168" s="792">
        <f t="shared" si="16"/>
        <v>64800</v>
      </c>
      <c r="H168" s="787" t="s">
        <v>1322</v>
      </c>
      <c r="I168" s="33" t="s">
        <v>1308</v>
      </c>
    </row>
    <row r="169" spans="1:9" ht="25.5">
      <c r="A169" s="899">
        <v>150</v>
      </c>
      <c r="B169" s="787" t="s">
        <v>1013</v>
      </c>
      <c r="C169" s="780" t="s">
        <v>1321</v>
      </c>
      <c r="D169" s="33">
        <v>240</v>
      </c>
      <c r="E169" s="776" t="s">
        <v>940</v>
      </c>
      <c r="F169" s="792">
        <v>463</v>
      </c>
      <c r="G169" s="792">
        <f t="shared" si="16"/>
        <v>111120</v>
      </c>
      <c r="H169" s="787" t="s">
        <v>1322</v>
      </c>
      <c r="I169" s="33" t="s">
        <v>1308</v>
      </c>
    </row>
    <row r="170" spans="1:9" ht="38.25">
      <c r="A170" s="899">
        <v>151</v>
      </c>
      <c r="B170" s="787" t="s">
        <v>1014</v>
      </c>
      <c r="C170" s="780" t="s">
        <v>1321</v>
      </c>
      <c r="D170" s="33">
        <v>720</v>
      </c>
      <c r="E170" s="776" t="s">
        <v>940</v>
      </c>
      <c r="F170" s="792">
        <v>410</v>
      </c>
      <c r="G170" s="792">
        <f t="shared" si="16"/>
        <v>295200</v>
      </c>
      <c r="H170" s="787" t="s">
        <v>1322</v>
      </c>
      <c r="I170" s="33" t="s">
        <v>1308</v>
      </c>
    </row>
    <row r="171" spans="1:9">
      <c r="G171" s="829">
        <f>SUM(G95:G170)</f>
        <v>18431860.140000001</v>
      </c>
    </row>
  </sheetData>
  <mergeCells count="21">
    <mergeCell ref="A1:G1"/>
    <mergeCell ref="A2:G2"/>
    <mergeCell ref="B6:B7"/>
    <mergeCell ref="C6:C7"/>
    <mergeCell ref="D6:D7"/>
    <mergeCell ref="E6:E7"/>
    <mergeCell ref="F6:F7"/>
    <mergeCell ref="A5:G5"/>
    <mergeCell ref="A94:F94"/>
    <mergeCell ref="A19:F19"/>
    <mergeCell ref="A27:F27"/>
    <mergeCell ref="A41:F41"/>
    <mergeCell ref="A53:F53"/>
    <mergeCell ref="A61:F61"/>
    <mergeCell ref="A65:F65"/>
    <mergeCell ref="A74:F74"/>
    <mergeCell ref="A84:F84"/>
    <mergeCell ref="A90:F90"/>
    <mergeCell ref="I6:I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4"/>
  <sheetViews>
    <sheetView topLeftCell="A268" workbookViewId="0">
      <selection activeCell="B1" sqref="B1"/>
    </sheetView>
  </sheetViews>
  <sheetFormatPr defaultRowHeight="12.75"/>
  <cols>
    <col min="1" max="1" width="4.28515625" customWidth="1"/>
    <col min="2" max="2" width="29.5703125" style="679" customWidth="1"/>
    <col min="3" max="3" width="12.5703125" style="679" customWidth="1"/>
    <col min="4" max="4" width="11.140625" style="670" customWidth="1"/>
    <col min="5" max="5" width="10.28515625" customWidth="1"/>
    <col min="6" max="6" width="11.42578125" customWidth="1"/>
    <col min="7" max="7" width="15.42578125" customWidth="1"/>
    <col min="8" max="8" width="13" style="679" customWidth="1"/>
    <col min="9" max="9" width="14" customWidth="1"/>
  </cols>
  <sheetData>
    <row r="1" spans="1:9" s="794" customFormat="1" ht="23.25" customHeight="1">
      <c r="B1" s="796"/>
      <c r="C1" s="795"/>
      <c r="D1" s="1"/>
      <c r="H1" s="795"/>
    </row>
    <row r="2" spans="1:9" s="794" customFormat="1" ht="19.5" customHeight="1">
      <c r="B2" s="795"/>
      <c r="C2" s="795"/>
      <c r="D2" s="1"/>
      <c r="H2" s="795"/>
    </row>
    <row r="3" spans="1:9" s="794" customFormat="1" ht="33.75" customHeight="1">
      <c r="B3" s="796" t="s">
        <v>1300</v>
      </c>
      <c r="C3" s="795"/>
      <c r="D3" s="1"/>
      <c r="H3" s="795"/>
    </row>
    <row r="4" spans="1:9" s="794" customFormat="1" ht="18" customHeight="1">
      <c r="A4" s="756" t="s">
        <v>2</v>
      </c>
      <c r="B4" s="1055" t="s">
        <v>1276</v>
      </c>
      <c r="C4" s="1055" t="s">
        <v>1277</v>
      </c>
      <c r="D4" s="1055" t="s">
        <v>5</v>
      </c>
      <c r="E4" s="1059" t="s">
        <v>421</v>
      </c>
      <c r="F4" s="1061" t="s">
        <v>582</v>
      </c>
      <c r="G4" s="1061" t="s">
        <v>1284</v>
      </c>
      <c r="H4" s="1055" t="s">
        <v>1307</v>
      </c>
      <c r="I4" s="1055" t="s">
        <v>1279</v>
      </c>
    </row>
    <row r="5" spans="1:9" s="794" customFormat="1" ht="12" customHeight="1">
      <c r="A5" s="756" t="s">
        <v>1275</v>
      </c>
      <c r="B5" s="1056"/>
      <c r="C5" s="1056"/>
      <c r="D5" s="1056"/>
      <c r="E5" s="1060"/>
      <c r="F5" s="1062"/>
      <c r="G5" s="1062"/>
      <c r="H5" s="1056"/>
      <c r="I5" s="1056"/>
    </row>
    <row r="6" spans="1:9" s="794" customFormat="1">
      <c r="A6" s="797"/>
      <c r="B6" s="798" t="s">
        <v>632</v>
      </c>
      <c r="C6" s="799"/>
      <c r="D6" s="763"/>
      <c r="E6" s="797"/>
      <c r="F6" s="797"/>
      <c r="G6" s="801"/>
      <c r="H6" s="799"/>
      <c r="I6" s="797"/>
    </row>
    <row r="7" spans="1:9" s="794" customFormat="1" ht="25.5">
      <c r="A7" s="797">
        <v>1</v>
      </c>
      <c r="B7" s="799" t="s">
        <v>1459</v>
      </c>
      <c r="C7" s="799" t="s">
        <v>1321</v>
      </c>
      <c r="D7" s="763">
        <v>2</v>
      </c>
      <c r="E7" s="763" t="s">
        <v>590</v>
      </c>
      <c r="F7" s="800">
        <v>3350</v>
      </c>
      <c r="G7" s="800">
        <f>D7*F7</f>
        <v>6700</v>
      </c>
      <c r="H7" s="799" t="s">
        <v>387</v>
      </c>
      <c r="I7" s="797" t="s">
        <v>1308</v>
      </c>
    </row>
    <row r="8" spans="1:9" s="794" customFormat="1" ht="25.5">
      <c r="A8" s="797">
        <v>2</v>
      </c>
      <c r="B8" s="799" t="s">
        <v>1073</v>
      </c>
      <c r="C8" s="799" t="s">
        <v>1321</v>
      </c>
      <c r="D8" s="763">
        <v>7</v>
      </c>
      <c r="E8" s="763" t="s">
        <v>590</v>
      </c>
      <c r="F8" s="800">
        <v>2600</v>
      </c>
      <c r="G8" s="800">
        <f t="shared" ref="G8:G16" si="0">D8*F8</f>
        <v>18200</v>
      </c>
      <c r="H8" s="799" t="s">
        <v>387</v>
      </c>
      <c r="I8" s="797" t="s">
        <v>1308</v>
      </c>
    </row>
    <row r="9" spans="1:9" s="794" customFormat="1" ht="25.5">
      <c r="A9" s="797">
        <v>3</v>
      </c>
      <c r="B9" s="799" t="s">
        <v>1074</v>
      </c>
      <c r="C9" s="799" t="s">
        <v>1321</v>
      </c>
      <c r="D9" s="763">
        <v>1</v>
      </c>
      <c r="E9" s="763" t="s">
        <v>590</v>
      </c>
      <c r="F9" s="800">
        <v>1200</v>
      </c>
      <c r="G9" s="800">
        <f t="shared" si="0"/>
        <v>1200</v>
      </c>
      <c r="H9" s="799" t="s">
        <v>387</v>
      </c>
      <c r="I9" s="797" t="s">
        <v>1308</v>
      </c>
    </row>
    <row r="10" spans="1:9" s="794" customFormat="1" ht="25.5">
      <c r="A10" s="797">
        <v>4</v>
      </c>
      <c r="B10" s="799" t="s">
        <v>1075</v>
      </c>
      <c r="C10" s="799" t="s">
        <v>1321</v>
      </c>
      <c r="D10" s="763">
        <v>3</v>
      </c>
      <c r="E10" s="763" t="s">
        <v>590</v>
      </c>
      <c r="F10" s="800">
        <v>950</v>
      </c>
      <c r="G10" s="800">
        <f t="shared" si="0"/>
        <v>2850</v>
      </c>
      <c r="H10" s="799" t="s">
        <v>387</v>
      </c>
      <c r="I10" s="797" t="s">
        <v>1308</v>
      </c>
    </row>
    <row r="11" spans="1:9" s="794" customFormat="1" ht="25.5">
      <c r="A11" s="797">
        <v>5</v>
      </c>
      <c r="B11" s="799" t="s">
        <v>1076</v>
      </c>
      <c r="C11" s="799" t="s">
        <v>1321</v>
      </c>
      <c r="D11" s="763">
        <v>1</v>
      </c>
      <c r="E11" s="763" t="s">
        <v>590</v>
      </c>
      <c r="F11" s="800">
        <v>2250</v>
      </c>
      <c r="G11" s="800">
        <f t="shared" si="0"/>
        <v>2250</v>
      </c>
      <c r="H11" s="799" t="s">
        <v>387</v>
      </c>
      <c r="I11" s="797" t="s">
        <v>1308</v>
      </c>
    </row>
    <row r="12" spans="1:9" s="794" customFormat="1" ht="25.5">
      <c r="A12" s="797">
        <v>6</v>
      </c>
      <c r="B12" s="799" t="s">
        <v>1077</v>
      </c>
      <c r="C12" s="799" t="s">
        <v>1321</v>
      </c>
      <c r="D12" s="763">
        <v>1</v>
      </c>
      <c r="E12" s="763" t="s">
        <v>590</v>
      </c>
      <c r="F12" s="800">
        <v>10000</v>
      </c>
      <c r="G12" s="800">
        <f t="shared" si="0"/>
        <v>10000</v>
      </c>
      <c r="H12" s="799" t="s">
        <v>387</v>
      </c>
      <c r="I12" s="797" t="s">
        <v>1308</v>
      </c>
    </row>
    <row r="13" spans="1:9" s="794" customFormat="1" ht="25.5" customHeight="1">
      <c r="A13" s="797">
        <v>7</v>
      </c>
      <c r="B13" s="799" t="s">
        <v>1078</v>
      </c>
      <c r="C13" s="799" t="s">
        <v>1321</v>
      </c>
      <c r="D13" s="763">
        <v>1.25</v>
      </c>
      <c r="E13" s="763" t="s">
        <v>12</v>
      </c>
      <c r="F13" s="800">
        <v>130</v>
      </c>
      <c r="G13" s="800">
        <f t="shared" si="0"/>
        <v>162.5</v>
      </c>
      <c r="H13" s="799" t="s">
        <v>387</v>
      </c>
      <c r="I13" s="797" t="s">
        <v>1308</v>
      </c>
    </row>
    <row r="14" spans="1:9" s="794" customFormat="1" ht="25.5">
      <c r="A14" s="797">
        <v>8</v>
      </c>
      <c r="B14" s="799" t="s">
        <v>1079</v>
      </c>
      <c r="C14" s="799" t="s">
        <v>1321</v>
      </c>
      <c r="D14" s="763">
        <v>1</v>
      </c>
      <c r="E14" s="763" t="s">
        <v>590</v>
      </c>
      <c r="F14" s="800">
        <v>1300</v>
      </c>
      <c r="G14" s="800">
        <f t="shared" si="0"/>
        <v>1300</v>
      </c>
      <c r="H14" s="799" t="s">
        <v>387</v>
      </c>
      <c r="I14" s="797" t="s">
        <v>1308</v>
      </c>
    </row>
    <row r="15" spans="1:9" s="794" customFormat="1" ht="25.5">
      <c r="A15" s="797">
        <v>9</v>
      </c>
      <c r="B15" s="799" t="s">
        <v>1080</v>
      </c>
      <c r="C15" s="799" t="s">
        <v>1321</v>
      </c>
      <c r="D15" s="763">
        <v>1</v>
      </c>
      <c r="E15" s="763" t="s">
        <v>12</v>
      </c>
      <c r="F15" s="800">
        <v>4000</v>
      </c>
      <c r="G15" s="800">
        <f t="shared" si="0"/>
        <v>4000</v>
      </c>
      <c r="H15" s="799" t="s">
        <v>387</v>
      </c>
      <c r="I15" s="797" t="s">
        <v>1308</v>
      </c>
    </row>
    <row r="16" spans="1:9" s="794" customFormat="1" ht="25.5">
      <c r="A16" s="797">
        <v>10</v>
      </c>
      <c r="B16" s="799" t="s">
        <v>1081</v>
      </c>
      <c r="C16" s="799" t="s">
        <v>1321</v>
      </c>
      <c r="D16" s="763">
        <v>10</v>
      </c>
      <c r="E16" s="763" t="s">
        <v>12</v>
      </c>
      <c r="F16" s="800">
        <v>130</v>
      </c>
      <c r="G16" s="800">
        <f t="shared" si="0"/>
        <v>1300</v>
      </c>
      <c r="H16" s="799" t="s">
        <v>387</v>
      </c>
      <c r="I16" s="797" t="s">
        <v>1308</v>
      </c>
    </row>
    <row r="17" spans="1:9" s="794" customFormat="1" ht="25.5">
      <c r="A17" s="797">
        <v>11</v>
      </c>
      <c r="B17" s="799" t="s">
        <v>1460</v>
      </c>
      <c r="C17" s="799" t="s">
        <v>1321</v>
      </c>
      <c r="D17" s="763">
        <v>29</v>
      </c>
      <c r="E17" s="763" t="s">
        <v>590</v>
      </c>
      <c r="F17" s="800">
        <v>1605.597</v>
      </c>
      <c r="G17" s="800">
        <f>D17*F17</f>
        <v>46562.313000000002</v>
      </c>
      <c r="H17" s="799" t="s">
        <v>387</v>
      </c>
      <c r="I17" s="797" t="s">
        <v>1308</v>
      </c>
    </row>
    <row r="18" spans="1:9" s="794" customFormat="1">
      <c r="A18" s="797"/>
      <c r="B18" s="1057" t="s">
        <v>1674</v>
      </c>
      <c r="C18" s="1058"/>
      <c r="D18" s="1058"/>
      <c r="E18" s="1058"/>
      <c r="F18" s="1063"/>
      <c r="G18" s="824">
        <f>SUM(G7:G17)</f>
        <v>94524.812999999995</v>
      </c>
      <c r="H18" s="799"/>
      <c r="I18" s="797"/>
    </row>
    <row r="19" spans="1:9" s="794" customFormat="1" ht="25.5">
      <c r="A19" s="797">
        <v>12</v>
      </c>
      <c r="B19" s="799" t="s">
        <v>1461</v>
      </c>
      <c r="C19" s="799" t="s">
        <v>1321</v>
      </c>
      <c r="D19" s="763">
        <v>2</v>
      </c>
      <c r="E19" s="763" t="s">
        <v>590</v>
      </c>
      <c r="F19" s="800">
        <v>4000</v>
      </c>
      <c r="G19" s="800">
        <f>D19*F19</f>
        <v>8000</v>
      </c>
      <c r="H19" s="799" t="s">
        <v>388</v>
      </c>
      <c r="I19" s="797" t="s">
        <v>1308</v>
      </c>
    </row>
    <row r="20" spans="1:9" s="794" customFormat="1" ht="25.5">
      <c r="A20" s="797">
        <v>13</v>
      </c>
      <c r="B20" s="799" t="s">
        <v>1073</v>
      </c>
      <c r="C20" s="799" t="s">
        <v>1321</v>
      </c>
      <c r="D20" s="763">
        <v>7</v>
      </c>
      <c r="E20" s="763" t="s">
        <v>590</v>
      </c>
      <c r="F20" s="800">
        <v>2600</v>
      </c>
      <c r="G20" s="800">
        <f t="shared" ref="G20:G28" si="1">D20*F20</f>
        <v>18200</v>
      </c>
      <c r="H20" s="799" t="s">
        <v>388</v>
      </c>
      <c r="I20" s="797" t="s">
        <v>1308</v>
      </c>
    </row>
    <row r="21" spans="1:9" s="794" customFormat="1" ht="25.5">
      <c r="A21" s="797">
        <v>14</v>
      </c>
      <c r="B21" s="799" t="s">
        <v>1074</v>
      </c>
      <c r="C21" s="799" t="s">
        <v>1321</v>
      </c>
      <c r="D21" s="763">
        <v>1</v>
      </c>
      <c r="E21" s="763" t="s">
        <v>590</v>
      </c>
      <c r="F21" s="800">
        <v>1200</v>
      </c>
      <c r="G21" s="800">
        <f t="shared" si="1"/>
        <v>1200</v>
      </c>
      <c r="H21" s="799" t="s">
        <v>388</v>
      </c>
      <c r="I21" s="797" t="s">
        <v>1308</v>
      </c>
    </row>
    <row r="22" spans="1:9" s="794" customFormat="1" ht="25.5">
      <c r="A22" s="797">
        <v>15</v>
      </c>
      <c r="B22" s="799" t="s">
        <v>1075</v>
      </c>
      <c r="C22" s="799" t="s">
        <v>1321</v>
      </c>
      <c r="D22" s="763">
        <v>3</v>
      </c>
      <c r="E22" s="763" t="s">
        <v>590</v>
      </c>
      <c r="F22" s="800">
        <v>950</v>
      </c>
      <c r="G22" s="800">
        <f t="shared" si="1"/>
        <v>2850</v>
      </c>
      <c r="H22" s="799" t="s">
        <v>388</v>
      </c>
      <c r="I22" s="797" t="s">
        <v>1308</v>
      </c>
    </row>
    <row r="23" spans="1:9" s="794" customFormat="1" ht="25.5">
      <c r="A23" s="797">
        <v>16</v>
      </c>
      <c r="B23" s="799" t="s">
        <v>1076</v>
      </c>
      <c r="C23" s="799" t="s">
        <v>1321</v>
      </c>
      <c r="D23" s="763">
        <v>1</v>
      </c>
      <c r="E23" s="763" t="s">
        <v>590</v>
      </c>
      <c r="F23" s="800">
        <v>2250</v>
      </c>
      <c r="G23" s="800">
        <f t="shared" si="1"/>
        <v>2250</v>
      </c>
      <c r="H23" s="799" t="s">
        <v>388</v>
      </c>
      <c r="I23" s="797" t="s">
        <v>1308</v>
      </c>
    </row>
    <row r="24" spans="1:9" s="794" customFormat="1" ht="25.5">
      <c r="A24" s="797">
        <v>17</v>
      </c>
      <c r="B24" s="799" t="s">
        <v>1077</v>
      </c>
      <c r="C24" s="799" t="s">
        <v>1321</v>
      </c>
      <c r="D24" s="763">
        <v>1</v>
      </c>
      <c r="E24" s="763" t="s">
        <v>590</v>
      </c>
      <c r="F24" s="800">
        <v>10000</v>
      </c>
      <c r="G24" s="800">
        <f t="shared" si="1"/>
        <v>10000</v>
      </c>
      <c r="H24" s="799" t="s">
        <v>388</v>
      </c>
      <c r="I24" s="797" t="s">
        <v>1308</v>
      </c>
    </row>
    <row r="25" spans="1:9" s="794" customFormat="1" ht="25.5" customHeight="1">
      <c r="A25" s="797">
        <v>18</v>
      </c>
      <c r="B25" s="799" t="s">
        <v>1078</v>
      </c>
      <c r="C25" s="799" t="s">
        <v>1321</v>
      </c>
      <c r="D25" s="763">
        <v>1.25</v>
      </c>
      <c r="E25" s="763" t="s">
        <v>12</v>
      </c>
      <c r="F25" s="800">
        <v>130</v>
      </c>
      <c r="G25" s="800">
        <f t="shared" si="1"/>
        <v>162.5</v>
      </c>
      <c r="H25" s="799" t="s">
        <v>388</v>
      </c>
      <c r="I25" s="797" t="s">
        <v>1308</v>
      </c>
    </row>
    <row r="26" spans="1:9" s="794" customFormat="1" ht="25.5">
      <c r="A26" s="797">
        <v>19</v>
      </c>
      <c r="B26" s="799" t="s">
        <v>1079</v>
      </c>
      <c r="C26" s="799" t="s">
        <v>1321</v>
      </c>
      <c r="D26" s="763">
        <v>1</v>
      </c>
      <c r="E26" s="763" t="s">
        <v>590</v>
      </c>
      <c r="F26" s="800">
        <v>1300</v>
      </c>
      <c r="G26" s="800">
        <f t="shared" si="1"/>
        <v>1300</v>
      </c>
      <c r="H26" s="799" t="s">
        <v>388</v>
      </c>
      <c r="I26" s="797" t="s">
        <v>1308</v>
      </c>
    </row>
    <row r="27" spans="1:9" s="794" customFormat="1" ht="25.5">
      <c r="A27" s="797">
        <v>20</v>
      </c>
      <c r="B27" s="799" t="s">
        <v>1080</v>
      </c>
      <c r="C27" s="799" t="s">
        <v>1321</v>
      </c>
      <c r="D27" s="763">
        <v>1</v>
      </c>
      <c r="E27" s="763" t="s">
        <v>12</v>
      </c>
      <c r="F27" s="800">
        <v>4000</v>
      </c>
      <c r="G27" s="800">
        <f t="shared" si="1"/>
        <v>4000</v>
      </c>
      <c r="H27" s="799" t="s">
        <v>388</v>
      </c>
      <c r="I27" s="797" t="s">
        <v>1308</v>
      </c>
    </row>
    <row r="28" spans="1:9" s="794" customFormat="1" ht="25.5">
      <c r="A28" s="797">
        <v>21</v>
      </c>
      <c r="B28" s="799" t="s">
        <v>1081</v>
      </c>
      <c r="C28" s="799" t="s">
        <v>1321</v>
      </c>
      <c r="D28" s="763">
        <v>10</v>
      </c>
      <c r="E28" s="763" t="s">
        <v>12</v>
      </c>
      <c r="F28" s="800">
        <v>130</v>
      </c>
      <c r="G28" s="800">
        <f t="shared" si="1"/>
        <v>1300</v>
      </c>
      <c r="H28" s="799" t="s">
        <v>388</v>
      </c>
      <c r="I28" s="797" t="s">
        <v>1308</v>
      </c>
    </row>
    <row r="29" spans="1:9" s="794" customFormat="1" ht="25.5">
      <c r="A29" s="797">
        <v>22</v>
      </c>
      <c r="B29" s="799" t="s">
        <v>1142</v>
      </c>
      <c r="C29" s="799" t="s">
        <v>1321</v>
      </c>
      <c r="D29" s="763">
        <v>10</v>
      </c>
      <c r="E29" s="763" t="s">
        <v>12</v>
      </c>
      <c r="F29" s="800">
        <v>450</v>
      </c>
      <c r="G29" s="800">
        <f t="shared" ref="G29:G36" si="2">D29*F29</f>
        <v>4500</v>
      </c>
      <c r="H29" s="799" t="s">
        <v>388</v>
      </c>
      <c r="I29" s="797" t="s">
        <v>1308</v>
      </c>
    </row>
    <row r="30" spans="1:9" s="794" customFormat="1" ht="25.5">
      <c r="A30" s="797">
        <v>23</v>
      </c>
      <c r="B30" s="799" t="s">
        <v>1143</v>
      </c>
      <c r="C30" s="799" t="s">
        <v>1321</v>
      </c>
      <c r="D30" s="763">
        <v>10</v>
      </c>
      <c r="E30" s="763" t="s">
        <v>12</v>
      </c>
      <c r="F30" s="800">
        <v>350</v>
      </c>
      <c r="G30" s="800">
        <f t="shared" si="2"/>
        <v>3500</v>
      </c>
      <c r="H30" s="799" t="s">
        <v>388</v>
      </c>
      <c r="I30" s="797" t="s">
        <v>1308</v>
      </c>
    </row>
    <row r="31" spans="1:9" s="794" customFormat="1" ht="26.25" customHeight="1">
      <c r="A31" s="797">
        <v>24</v>
      </c>
      <c r="B31" s="799" t="s">
        <v>1123</v>
      </c>
      <c r="C31" s="799" t="s">
        <v>1321</v>
      </c>
      <c r="D31" s="763">
        <v>50</v>
      </c>
      <c r="E31" s="763" t="s">
        <v>590</v>
      </c>
      <c r="F31" s="800">
        <v>80</v>
      </c>
      <c r="G31" s="800">
        <f t="shared" si="2"/>
        <v>4000</v>
      </c>
      <c r="H31" s="799" t="s">
        <v>388</v>
      </c>
      <c r="I31" s="797" t="s">
        <v>1308</v>
      </c>
    </row>
    <row r="32" spans="1:9" s="794" customFormat="1" ht="25.5" customHeight="1">
      <c r="A32" s="797">
        <v>25</v>
      </c>
      <c r="B32" s="799" t="s">
        <v>1096</v>
      </c>
      <c r="C32" s="799" t="s">
        <v>1321</v>
      </c>
      <c r="D32" s="763">
        <v>2</v>
      </c>
      <c r="E32" s="763" t="s">
        <v>590</v>
      </c>
      <c r="F32" s="800">
        <v>1200</v>
      </c>
      <c r="G32" s="800">
        <f t="shared" si="2"/>
        <v>2400</v>
      </c>
      <c r="H32" s="799" t="s">
        <v>388</v>
      </c>
      <c r="I32" s="797" t="s">
        <v>1308</v>
      </c>
    </row>
    <row r="33" spans="1:9" s="794" customFormat="1" ht="24.75" customHeight="1">
      <c r="A33" s="797">
        <v>26</v>
      </c>
      <c r="B33" s="799" t="s">
        <v>1097</v>
      </c>
      <c r="C33" s="799" t="s">
        <v>1321</v>
      </c>
      <c r="D33" s="763">
        <v>2</v>
      </c>
      <c r="E33" s="763" t="s">
        <v>1098</v>
      </c>
      <c r="F33" s="800">
        <v>1200</v>
      </c>
      <c r="G33" s="800">
        <f t="shared" si="2"/>
        <v>2400</v>
      </c>
      <c r="H33" s="799" t="s">
        <v>388</v>
      </c>
      <c r="I33" s="797" t="s">
        <v>1308</v>
      </c>
    </row>
    <row r="34" spans="1:9" s="794" customFormat="1" ht="25.5">
      <c r="A34" s="797">
        <v>27</v>
      </c>
      <c r="B34" s="799" t="s">
        <v>1089</v>
      </c>
      <c r="C34" s="799" t="s">
        <v>1321</v>
      </c>
      <c r="D34" s="763">
        <v>2</v>
      </c>
      <c r="E34" s="763" t="s">
        <v>590</v>
      </c>
      <c r="F34" s="800">
        <v>16500</v>
      </c>
      <c r="G34" s="800">
        <f t="shared" si="2"/>
        <v>33000</v>
      </c>
      <c r="H34" s="799" t="s">
        <v>388</v>
      </c>
      <c r="I34" s="797" t="s">
        <v>1308</v>
      </c>
    </row>
    <row r="35" spans="1:9" s="794" customFormat="1" ht="25.5">
      <c r="A35" s="995"/>
      <c r="B35" s="996" t="s">
        <v>1768</v>
      </c>
      <c r="C35" s="799" t="s">
        <v>1321</v>
      </c>
      <c r="D35" s="997">
        <v>1</v>
      </c>
      <c r="E35" s="974" t="s">
        <v>590</v>
      </c>
      <c r="F35" s="998">
        <v>10666.08</v>
      </c>
      <c r="G35" s="800">
        <f t="shared" si="2"/>
        <v>10666.08</v>
      </c>
      <c r="H35" s="799" t="s">
        <v>388</v>
      </c>
      <c r="I35" s="797" t="s">
        <v>1308</v>
      </c>
    </row>
    <row r="36" spans="1:9" s="794" customFormat="1" ht="25.5">
      <c r="A36" s="797">
        <v>28</v>
      </c>
      <c r="B36" s="799" t="s">
        <v>1090</v>
      </c>
      <c r="C36" s="799" t="s">
        <v>1321</v>
      </c>
      <c r="D36" s="763">
        <v>2</v>
      </c>
      <c r="E36" s="763" t="s">
        <v>590</v>
      </c>
      <c r="F36" s="800">
        <v>16500</v>
      </c>
      <c r="G36" s="800">
        <f t="shared" si="2"/>
        <v>33000</v>
      </c>
      <c r="H36" s="799" t="s">
        <v>388</v>
      </c>
      <c r="I36" s="797" t="s">
        <v>1308</v>
      </c>
    </row>
    <row r="37" spans="1:9" s="794" customFormat="1" ht="12.75" customHeight="1">
      <c r="A37" s="1057" t="s">
        <v>1675</v>
      </c>
      <c r="B37" s="1058"/>
      <c r="C37" s="1058"/>
      <c r="D37" s="1058"/>
      <c r="E37" s="1058"/>
      <c r="F37" s="1058"/>
      <c r="G37" s="825">
        <f>SUM(G19:G36)</f>
        <v>142728.58000000002</v>
      </c>
      <c r="H37" s="799"/>
      <c r="I37" s="797"/>
    </row>
    <row r="38" spans="1:9" s="794" customFormat="1" ht="26.25" customHeight="1">
      <c r="A38" s="797">
        <v>29</v>
      </c>
      <c r="B38" s="799" t="s">
        <v>1123</v>
      </c>
      <c r="C38" s="799" t="s">
        <v>1321</v>
      </c>
      <c r="D38" s="763">
        <v>50</v>
      </c>
      <c r="E38" s="763" t="s">
        <v>590</v>
      </c>
      <c r="F38" s="800">
        <v>80</v>
      </c>
      <c r="G38" s="800">
        <f>D38*F38</f>
        <v>4000</v>
      </c>
      <c r="H38" s="799" t="s">
        <v>389</v>
      </c>
      <c r="I38" s="797" t="s">
        <v>1308</v>
      </c>
    </row>
    <row r="39" spans="1:9" s="794" customFormat="1" ht="25.5">
      <c r="A39" s="797">
        <v>30</v>
      </c>
      <c r="B39" s="799" t="s">
        <v>1064</v>
      </c>
      <c r="C39" s="799" t="s">
        <v>1321</v>
      </c>
      <c r="D39" s="763">
        <v>5</v>
      </c>
      <c r="E39" s="763" t="s">
        <v>590</v>
      </c>
      <c r="F39" s="800">
        <v>250</v>
      </c>
      <c r="G39" s="800">
        <f t="shared" ref="G39:G58" si="3">D39*F39</f>
        <v>1250</v>
      </c>
      <c r="H39" s="795" t="s">
        <v>389</v>
      </c>
      <c r="I39" s="797" t="s">
        <v>1308</v>
      </c>
    </row>
    <row r="40" spans="1:9" s="794" customFormat="1" ht="25.5">
      <c r="A40" s="797">
        <v>31</v>
      </c>
      <c r="B40" s="799" t="s">
        <v>1073</v>
      </c>
      <c r="C40" s="799" t="s">
        <v>1321</v>
      </c>
      <c r="D40" s="763">
        <v>7</v>
      </c>
      <c r="E40" s="763" t="s">
        <v>590</v>
      </c>
      <c r="F40" s="800">
        <v>2600</v>
      </c>
      <c r="G40" s="800">
        <f t="shared" si="3"/>
        <v>18200</v>
      </c>
      <c r="H40" s="799" t="s">
        <v>389</v>
      </c>
      <c r="I40" s="797" t="s">
        <v>1308</v>
      </c>
    </row>
    <row r="41" spans="1:9" s="794" customFormat="1" ht="25.5">
      <c r="A41" s="797">
        <v>32</v>
      </c>
      <c r="B41" s="799" t="s">
        <v>1074</v>
      </c>
      <c r="C41" s="799" t="s">
        <v>1321</v>
      </c>
      <c r="D41" s="763">
        <v>1</v>
      </c>
      <c r="E41" s="763" t="s">
        <v>590</v>
      </c>
      <c r="F41" s="800">
        <v>1200</v>
      </c>
      <c r="G41" s="800">
        <f t="shared" si="3"/>
        <v>1200</v>
      </c>
      <c r="H41" s="795" t="s">
        <v>389</v>
      </c>
      <c r="I41" s="797" t="s">
        <v>1308</v>
      </c>
    </row>
    <row r="42" spans="1:9" s="794" customFormat="1" ht="25.5">
      <c r="A42" s="797">
        <v>33</v>
      </c>
      <c r="B42" s="799" t="s">
        <v>1075</v>
      </c>
      <c r="C42" s="799" t="s">
        <v>1321</v>
      </c>
      <c r="D42" s="763">
        <v>3</v>
      </c>
      <c r="E42" s="763" t="s">
        <v>590</v>
      </c>
      <c r="F42" s="800">
        <v>950</v>
      </c>
      <c r="G42" s="800">
        <f t="shared" si="3"/>
        <v>2850</v>
      </c>
      <c r="H42" s="799" t="s">
        <v>389</v>
      </c>
      <c r="I42" s="797" t="s">
        <v>1308</v>
      </c>
    </row>
    <row r="43" spans="1:9" s="794" customFormat="1" ht="25.5">
      <c r="A43" s="797">
        <v>34</v>
      </c>
      <c r="B43" s="799" t="s">
        <v>1076</v>
      </c>
      <c r="C43" s="799" t="s">
        <v>1321</v>
      </c>
      <c r="D43" s="763">
        <v>1</v>
      </c>
      <c r="E43" s="763" t="s">
        <v>590</v>
      </c>
      <c r="F43" s="800">
        <v>2250</v>
      </c>
      <c r="G43" s="800">
        <f t="shared" si="3"/>
        <v>2250</v>
      </c>
      <c r="H43" s="795" t="s">
        <v>389</v>
      </c>
      <c r="I43" s="797" t="s">
        <v>1308</v>
      </c>
    </row>
    <row r="44" spans="1:9" s="794" customFormat="1" ht="25.5">
      <c r="A44" s="797">
        <v>35</v>
      </c>
      <c r="B44" s="799" t="s">
        <v>1077</v>
      </c>
      <c r="C44" s="799" t="s">
        <v>1321</v>
      </c>
      <c r="D44" s="763">
        <v>1</v>
      </c>
      <c r="E44" s="763" t="s">
        <v>590</v>
      </c>
      <c r="F44" s="800">
        <v>10000</v>
      </c>
      <c r="G44" s="800">
        <f t="shared" si="3"/>
        <v>10000</v>
      </c>
      <c r="H44" s="799" t="s">
        <v>389</v>
      </c>
      <c r="I44" s="797" t="s">
        <v>1308</v>
      </c>
    </row>
    <row r="45" spans="1:9" s="794" customFormat="1" ht="25.5" customHeight="1">
      <c r="A45" s="797">
        <v>36</v>
      </c>
      <c r="B45" s="799" t="s">
        <v>1078</v>
      </c>
      <c r="C45" s="799" t="s">
        <v>1321</v>
      </c>
      <c r="D45" s="763">
        <v>1.25</v>
      </c>
      <c r="E45" s="763" t="s">
        <v>12</v>
      </c>
      <c r="F45" s="800">
        <v>130</v>
      </c>
      <c r="G45" s="800">
        <f t="shared" si="3"/>
        <v>162.5</v>
      </c>
      <c r="H45" s="795" t="s">
        <v>389</v>
      </c>
      <c r="I45" s="797" t="s">
        <v>1308</v>
      </c>
    </row>
    <row r="46" spans="1:9" s="794" customFormat="1" ht="25.5">
      <c r="A46" s="797">
        <v>37</v>
      </c>
      <c r="B46" s="799" t="s">
        <v>1079</v>
      </c>
      <c r="C46" s="799" t="s">
        <v>1321</v>
      </c>
      <c r="D46" s="763">
        <v>1</v>
      </c>
      <c r="E46" s="763" t="s">
        <v>590</v>
      </c>
      <c r="F46" s="800">
        <v>1300</v>
      </c>
      <c r="G46" s="800">
        <f t="shared" si="3"/>
        <v>1300</v>
      </c>
      <c r="H46" s="799" t="s">
        <v>389</v>
      </c>
      <c r="I46" s="797" t="s">
        <v>1308</v>
      </c>
    </row>
    <row r="47" spans="1:9" s="794" customFormat="1" ht="25.5">
      <c r="A47" s="797">
        <v>38</v>
      </c>
      <c r="B47" s="799" t="s">
        <v>1080</v>
      </c>
      <c r="C47" s="799" t="s">
        <v>1321</v>
      </c>
      <c r="D47" s="763">
        <v>1</v>
      </c>
      <c r="E47" s="763" t="s">
        <v>12</v>
      </c>
      <c r="F47" s="800">
        <v>4000</v>
      </c>
      <c r="G47" s="800">
        <f t="shared" si="3"/>
        <v>4000</v>
      </c>
      <c r="H47" s="795" t="s">
        <v>389</v>
      </c>
      <c r="I47" s="797" t="s">
        <v>1308</v>
      </c>
    </row>
    <row r="48" spans="1:9" s="794" customFormat="1" ht="25.5">
      <c r="A48" s="797">
        <v>39</v>
      </c>
      <c r="B48" s="799" t="s">
        <v>1081</v>
      </c>
      <c r="C48" s="799" t="s">
        <v>1321</v>
      </c>
      <c r="D48" s="763">
        <v>10</v>
      </c>
      <c r="E48" s="763" t="s">
        <v>12</v>
      </c>
      <c r="F48" s="800">
        <v>130</v>
      </c>
      <c r="G48" s="800">
        <f t="shared" si="3"/>
        <v>1300</v>
      </c>
      <c r="H48" s="799" t="s">
        <v>389</v>
      </c>
      <c r="I48" s="797" t="s">
        <v>1308</v>
      </c>
    </row>
    <row r="49" spans="1:9" s="794" customFormat="1" ht="25.5">
      <c r="A49" s="797">
        <v>40</v>
      </c>
      <c r="B49" s="799" t="s">
        <v>1122</v>
      </c>
      <c r="C49" s="799" t="s">
        <v>1321</v>
      </c>
      <c r="D49" s="763">
        <v>5</v>
      </c>
      <c r="E49" s="763" t="s">
        <v>590</v>
      </c>
      <c r="F49" s="800">
        <v>450</v>
      </c>
      <c r="G49" s="800">
        <f t="shared" si="3"/>
        <v>2250</v>
      </c>
      <c r="H49" s="795" t="s">
        <v>389</v>
      </c>
      <c r="I49" s="797" t="s">
        <v>1308</v>
      </c>
    </row>
    <row r="50" spans="1:9" s="794" customFormat="1" ht="25.5">
      <c r="A50" s="797">
        <v>41</v>
      </c>
      <c r="B50" s="799" t="s">
        <v>1140</v>
      </c>
      <c r="C50" s="799" t="s">
        <v>1321</v>
      </c>
      <c r="D50" s="763">
        <v>1</v>
      </c>
      <c r="E50" s="763" t="s">
        <v>590</v>
      </c>
      <c r="F50" s="800">
        <v>6500</v>
      </c>
      <c r="G50" s="800">
        <f t="shared" si="3"/>
        <v>6500</v>
      </c>
      <c r="H50" s="799" t="s">
        <v>389</v>
      </c>
      <c r="I50" s="797" t="s">
        <v>1308</v>
      </c>
    </row>
    <row r="51" spans="1:9" s="794" customFormat="1" ht="25.5">
      <c r="A51" s="797">
        <v>42</v>
      </c>
      <c r="B51" s="799" t="s">
        <v>1141</v>
      </c>
      <c r="C51" s="799" t="s">
        <v>1321</v>
      </c>
      <c r="D51" s="763">
        <v>5</v>
      </c>
      <c r="E51" s="763" t="s">
        <v>12</v>
      </c>
      <c r="F51" s="800">
        <v>850</v>
      </c>
      <c r="G51" s="800">
        <f t="shared" si="3"/>
        <v>4250</v>
      </c>
      <c r="H51" s="799" t="s">
        <v>389</v>
      </c>
      <c r="I51" s="797" t="s">
        <v>1308</v>
      </c>
    </row>
    <row r="52" spans="1:9" s="794" customFormat="1" ht="25.5">
      <c r="A52" s="797">
        <v>43</v>
      </c>
      <c r="B52" s="799" t="s">
        <v>1160</v>
      </c>
      <c r="C52" s="799" t="s">
        <v>1321</v>
      </c>
      <c r="D52" s="763">
        <v>40</v>
      </c>
      <c r="E52" s="763" t="s">
        <v>12</v>
      </c>
      <c r="F52" s="800">
        <v>250</v>
      </c>
      <c r="G52" s="800">
        <f t="shared" si="3"/>
        <v>10000</v>
      </c>
      <c r="H52" s="799" t="s">
        <v>389</v>
      </c>
      <c r="I52" s="797" t="s">
        <v>1308</v>
      </c>
    </row>
    <row r="53" spans="1:9" s="794" customFormat="1" ht="26.25" customHeight="1">
      <c r="A53" s="797">
        <v>44</v>
      </c>
      <c r="B53" s="799" t="s">
        <v>1152</v>
      </c>
      <c r="C53" s="799" t="s">
        <v>1321</v>
      </c>
      <c r="D53" s="763">
        <v>10</v>
      </c>
      <c r="E53" s="763" t="s">
        <v>590</v>
      </c>
      <c r="F53" s="800">
        <v>1900</v>
      </c>
      <c r="G53" s="800">
        <f t="shared" si="3"/>
        <v>19000</v>
      </c>
      <c r="H53" s="799" t="s">
        <v>389</v>
      </c>
      <c r="I53" s="797" t="s">
        <v>1308</v>
      </c>
    </row>
    <row r="54" spans="1:9" s="794" customFormat="1" ht="25.5">
      <c r="A54" s="797">
        <v>45</v>
      </c>
      <c r="B54" s="799" t="s">
        <v>1153</v>
      </c>
      <c r="C54" s="799" t="s">
        <v>1321</v>
      </c>
      <c r="D54" s="763">
        <v>20</v>
      </c>
      <c r="E54" s="763" t="s">
        <v>590</v>
      </c>
      <c r="F54" s="800">
        <v>120</v>
      </c>
      <c r="G54" s="800">
        <f t="shared" si="3"/>
        <v>2400</v>
      </c>
      <c r="H54" s="799" t="s">
        <v>389</v>
      </c>
      <c r="I54" s="797" t="s">
        <v>1308</v>
      </c>
    </row>
    <row r="55" spans="1:9" s="794" customFormat="1" ht="25.5">
      <c r="A55" s="797">
        <v>46</v>
      </c>
      <c r="B55" s="799" t="s">
        <v>1154</v>
      </c>
      <c r="C55" s="799" t="s">
        <v>1321</v>
      </c>
      <c r="D55" s="763">
        <v>20</v>
      </c>
      <c r="E55" s="763" t="s">
        <v>590</v>
      </c>
      <c r="F55" s="800">
        <v>150</v>
      </c>
      <c r="G55" s="800">
        <f t="shared" si="3"/>
        <v>3000</v>
      </c>
      <c r="H55" s="799" t="s">
        <v>389</v>
      </c>
      <c r="I55" s="797" t="s">
        <v>1308</v>
      </c>
    </row>
    <row r="56" spans="1:9" s="794" customFormat="1" ht="25.5">
      <c r="A56" s="797">
        <v>47</v>
      </c>
      <c r="B56" s="799" t="s">
        <v>1134</v>
      </c>
      <c r="C56" s="799" t="s">
        <v>1321</v>
      </c>
      <c r="D56" s="763">
        <v>10</v>
      </c>
      <c r="E56" s="763" t="s">
        <v>590</v>
      </c>
      <c r="F56" s="800">
        <v>160</v>
      </c>
      <c r="G56" s="800">
        <f t="shared" si="3"/>
        <v>1600</v>
      </c>
      <c r="H56" s="799" t="s">
        <v>389</v>
      </c>
      <c r="I56" s="797" t="s">
        <v>1308</v>
      </c>
    </row>
    <row r="57" spans="1:9" s="794" customFormat="1" ht="25.5">
      <c r="A57" s="797">
        <v>48</v>
      </c>
      <c r="B57" s="799" t="s">
        <v>1127</v>
      </c>
      <c r="C57" s="799" t="s">
        <v>1321</v>
      </c>
      <c r="D57" s="763">
        <v>10</v>
      </c>
      <c r="E57" s="763" t="s">
        <v>590</v>
      </c>
      <c r="F57" s="800">
        <v>850</v>
      </c>
      <c r="G57" s="800">
        <f t="shared" si="3"/>
        <v>8500</v>
      </c>
      <c r="H57" s="799" t="s">
        <v>389</v>
      </c>
      <c r="I57" s="797" t="s">
        <v>1308</v>
      </c>
    </row>
    <row r="58" spans="1:9" s="794" customFormat="1" ht="25.5">
      <c r="A58" s="797">
        <v>49</v>
      </c>
      <c r="B58" s="799" t="s">
        <v>1132</v>
      </c>
      <c r="C58" s="799" t="s">
        <v>1321</v>
      </c>
      <c r="D58" s="763">
        <v>5</v>
      </c>
      <c r="E58" s="763" t="s">
        <v>99</v>
      </c>
      <c r="F58" s="800">
        <v>150</v>
      </c>
      <c r="G58" s="800">
        <f t="shared" si="3"/>
        <v>750</v>
      </c>
      <c r="H58" s="799" t="s">
        <v>389</v>
      </c>
      <c r="I58" s="797" t="s">
        <v>1308</v>
      </c>
    </row>
    <row r="59" spans="1:9" s="794" customFormat="1">
      <c r="A59" s="1057" t="s">
        <v>1676</v>
      </c>
      <c r="B59" s="1058"/>
      <c r="C59" s="1058"/>
      <c r="D59" s="1058"/>
      <c r="E59" s="1058"/>
      <c r="F59" s="1058"/>
      <c r="G59" s="824">
        <f>SUM(G38:G58)</f>
        <v>104762.5</v>
      </c>
      <c r="H59" s="799"/>
      <c r="I59" s="797"/>
    </row>
    <row r="60" spans="1:9" s="794" customFormat="1" ht="25.5">
      <c r="A60" s="797">
        <v>50</v>
      </c>
      <c r="B60" s="799" t="s">
        <v>1155</v>
      </c>
      <c r="C60" s="799" t="s">
        <v>1321</v>
      </c>
      <c r="D60" s="763">
        <v>5</v>
      </c>
      <c r="E60" s="763" t="s">
        <v>590</v>
      </c>
      <c r="F60" s="800">
        <v>2000</v>
      </c>
      <c r="G60" s="800">
        <f>D60*F60</f>
        <v>10000</v>
      </c>
      <c r="H60" s="799" t="s">
        <v>390</v>
      </c>
      <c r="I60" s="797" t="s">
        <v>1308</v>
      </c>
    </row>
    <row r="61" spans="1:9" s="794" customFormat="1" ht="25.5">
      <c r="A61" s="797">
        <v>51</v>
      </c>
      <c r="B61" s="799" t="s">
        <v>1073</v>
      </c>
      <c r="C61" s="799" t="s">
        <v>1321</v>
      </c>
      <c r="D61" s="763">
        <v>7</v>
      </c>
      <c r="E61" s="763" t="s">
        <v>590</v>
      </c>
      <c r="F61" s="800">
        <v>2600</v>
      </c>
      <c r="G61" s="800">
        <f t="shared" ref="G61:G69" si="4">D61*F61</f>
        <v>18200</v>
      </c>
      <c r="H61" s="799" t="s">
        <v>390</v>
      </c>
      <c r="I61" s="797" t="s">
        <v>1308</v>
      </c>
    </row>
    <row r="62" spans="1:9" s="794" customFormat="1" ht="25.5">
      <c r="A62" s="797">
        <v>52</v>
      </c>
      <c r="B62" s="799" t="s">
        <v>1074</v>
      </c>
      <c r="C62" s="799" t="s">
        <v>1321</v>
      </c>
      <c r="D62" s="763">
        <v>1</v>
      </c>
      <c r="E62" s="763" t="s">
        <v>590</v>
      </c>
      <c r="F62" s="800">
        <v>1200</v>
      </c>
      <c r="G62" s="800">
        <f t="shared" si="4"/>
        <v>1200</v>
      </c>
      <c r="H62" s="799" t="s">
        <v>390</v>
      </c>
      <c r="I62" s="797" t="s">
        <v>1308</v>
      </c>
    </row>
    <row r="63" spans="1:9" s="794" customFormat="1" ht="25.5">
      <c r="A63" s="797">
        <v>53</v>
      </c>
      <c r="B63" s="799" t="s">
        <v>1075</v>
      </c>
      <c r="C63" s="799" t="s">
        <v>1321</v>
      </c>
      <c r="D63" s="763">
        <v>3</v>
      </c>
      <c r="E63" s="763" t="s">
        <v>590</v>
      </c>
      <c r="F63" s="800">
        <v>950</v>
      </c>
      <c r="G63" s="800">
        <f t="shared" si="4"/>
        <v>2850</v>
      </c>
      <c r="H63" s="799" t="s">
        <v>390</v>
      </c>
      <c r="I63" s="797" t="s">
        <v>1308</v>
      </c>
    </row>
    <row r="64" spans="1:9" s="794" customFormat="1" ht="25.5">
      <c r="A64" s="797">
        <v>54</v>
      </c>
      <c r="B64" s="799" t="s">
        <v>1076</v>
      </c>
      <c r="C64" s="799" t="s">
        <v>1321</v>
      </c>
      <c r="D64" s="763">
        <v>1</v>
      </c>
      <c r="E64" s="763" t="s">
        <v>590</v>
      </c>
      <c r="F64" s="800">
        <v>2250</v>
      </c>
      <c r="G64" s="800">
        <f t="shared" si="4"/>
        <v>2250</v>
      </c>
      <c r="H64" s="799" t="s">
        <v>390</v>
      </c>
      <c r="I64" s="797" t="s">
        <v>1308</v>
      </c>
    </row>
    <row r="65" spans="1:9" s="794" customFormat="1" ht="25.5">
      <c r="A65" s="797">
        <v>55</v>
      </c>
      <c r="B65" s="799" t="s">
        <v>1077</v>
      </c>
      <c r="C65" s="799" t="s">
        <v>1321</v>
      </c>
      <c r="D65" s="763">
        <v>1</v>
      </c>
      <c r="E65" s="763" t="s">
        <v>590</v>
      </c>
      <c r="F65" s="800">
        <v>10000</v>
      </c>
      <c r="G65" s="800">
        <f t="shared" si="4"/>
        <v>10000</v>
      </c>
      <c r="H65" s="799" t="s">
        <v>390</v>
      </c>
      <c r="I65" s="797" t="s">
        <v>1308</v>
      </c>
    </row>
    <row r="66" spans="1:9" s="794" customFormat="1" ht="25.5" customHeight="1">
      <c r="A66" s="797">
        <v>56</v>
      </c>
      <c r="B66" s="799" t="s">
        <v>1078</v>
      </c>
      <c r="C66" s="799" t="s">
        <v>1321</v>
      </c>
      <c r="D66" s="763">
        <v>1.25</v>
      </c>
      <c r="E66" s="763" t="s">
        <v>12</v>
      </c>
      <c r="F66" s="800">
        <v>130</v>
      </c>
      <c r="G66" s="800">
        <f t="shared" si="4"/>
        <v>162.5</v>
      </c>
      <c r="H66" s="799" t="s">
        <v>390</v>
      </c>
      <c r="I66" s="797" t="s">
        <v>1308</v>
      </c>
    </row>
    <row r="67" spans="1:9" s="794" customFormat="1" ht="25.5">
      <c r="A67" s="797">
        <v>57</v>
      </c>
      <c r="B67" s="799" t="s">
        <v>1079</v>
      </c>
      <c r="C67" s="799" t="s">
        <v>1321</v>
      </c>
      <c r="D67" s="763">
        <v>1</v>
      </c>
      <c r="E67" s="763" t="s">
        <v>590</v>
      </c>
      <c r="F67" s="800">
        <v>1300</v>
      </c>
      <c r="G67" s="800">
        <f t="shared" si="4"/>
        <v>1300</v>
      </c>
      <c r="H67" s="799" t="s">
        <v>390</v>
      </c>
      <c r="I67" s="797" t="s">
        <v>1308</v>
      </c>
    </row>
    <row r="68" spans="1:9" s="794" customFormat="1" ht="25.5">
      <c r="A68" s="797">
        <v>58</v>
      </c>
      <c r="B68" s="799" t="s">
        <v>1080</v>
      </c>
      <c r="C68" s="799" t="s">
        <v>1321</v>
      </c>
      <c r="D68" s="763">
        <v>1</v>
      </c>
      <c r="E68" s="763" t="s">
        <v>12</v>
      </c>
      <c r="F68" s="800">
        <v>4000</v>
      </c>
      <c r="G68" s="800">
        <f t="shared" si="4"/>
        <v>4000</v>
      </c>
      <c r="H68" s="799" t="s">
        <v>390</v>
      </c>
      <c r="I68" s="797" t="s">
        <v>1308</v>
      </c>
    </row>
    <row r="69" spans="1:9" s="794" customFormat="1" ht="25.5">
      <c r="A69" s="797">
        <v>59</v>
      </c>
      <c r="B69" s="799" t="s">
        <v>1081</v>
      </c>
      <c r="C69" s="799" t="s">
        <v>1321</v>
      </c>
      <c r="D69" s="763">
        <v>10</v>
      </c>
      <c r="E69" s="763" t="s">
        <v>12</v>
      </c>
      <c r="F69" s="800">
        <v>130</v>
      </c>
      <c r="G69" s="800">
        <f t="shared" si="4"/>
        <v>1300</v>
      </c>
      <c r="H69" s="799" t="s">
        <v>390</v>
      </c>
      <c r="I69" s="797" t="s">
        <v>1308</v>
      </c>
    </row>
    <row r="70" spans="1:9" s="794" customFormat="1" ht="25.5">
      <c r="A70" s="797">
        <v>60</v>
      </c>
      <c r="B70" s="799" t="s">
        <v>1156</v>
      </c>
      <c r="C70" s="799" t="s">
        <v>1321</v>
      </c>
      <c r="D70" s="763">
        <v>5</v>
      </c>
      <c r="E70" s="763" t="s">
        <v>590</v>
      </c>
      <c r="F70" s="800">
        <v>3900</v>
      </c>
      <c r="G70" s="800">
        <f t="shared" ref="G70:G199" si="5">D70*F70</f>
        <v>19500</v>
      </c>
      <c r="H70" s="799" t="s">
        <v>390</v>
      </c>
      <c r="I70" s="797" t="s">
        <v>1308</v>
      </c>
    </row>
    <row r="71" spans="1:9" s="794" customFormat="1" ht="27" customHeight="1">
      <c r="A71" s="797">
        <v>61</v>
      </c>
      <c r="B71" s="799" t="s">
        <v>1082</v>
      </c>
      <c r="C71" s="799" t="s">
        <v>1321</v>
      </c>
      <c r="D71" s="763">
        <v>8</v>
      </c>
      <c r="E71" s="763" t="s">
        <v>12</v>
      </c>
      <c r="F71" s="800">
        <v>800</v>
      </c>
      <c r="G71" s="800">
        <f t="shared" si="5"/>
        <v>6400</v>
      </c>
      <c r="H71" s="799" t="s">
        <v>390</v>
      </c>
      <c r="I71" s="797" t="s">
        <v>1308</v>
      </c>
    </row>
    <row r="72" spans="1:9" s="794" customFormat="1" ht="25.5" customHeight="1">
      <c r="A72" s="797">
        <v>62</v>
      </c>
      <c r="B72" s="799" t="s">
        <v>1113</v>
      </c>
      <c r="C72" s="799" t="s">
        <v>1321</v>
      </c>
      <c r="D72" s="763">
        <v>10</v>
      </c>
      <c r="E72" s="763" t="s">
        <v>590</v>
      </c>
      <c r="F72" s="800">
        <v>800</v>
      </c>
      <c r="G72" s="800">
        <f t="shared" si="5"/>
        <v>8000</v>
      </c>
      <c r="H72" s="799" t="s">
        <v>390</v>
      </c>
      <c r="I72" s="797" t="s">
        <v>1308</v>
      </c>
    </row>
    <row r="73" spans="1:9" s="794" customFormat="1" ht="25.5">
      <c r="A73" s="797">
        <v>63</v>
      </c>
      <c r="B73" s="799" t="s">
        <v>1127</v>
      </c>
      <c r="C73" s="799" t="s">
        <v>1321</v>
      </c>
      <c r="D73" s="763">
        <v>10</v>
      </c>
      <c r="E73" s="763" t="s">
        <v>590</v>
      </c>
      <c r="F73" s="800">
        <v>850</v>
      </c>
      <c r="G73" s="800">
        <f t="shared" si="5"/>
        <v>8500</v>
      </c>
      <c r="H73" s="799" t="s">
        <v>390</v>
      </c>
      <c r="I73" s="797" t="s">
        <v>1308</v>
      </c>
    </row>
    <row r="74" spans="1:9" s="794" customFormat="1" ht="25.5">
      <c r="A74" s="797">
        <v>64</v>
      </c>
      <c r="B74" s="799" t="s">
        <v>1161</v>
      </c>
      <c r="C74" s="799" t="s">
        <v>1321</v>
      </c>
      <c r="D74" s="763">
        <v>40</v>
      </c>
      <c r="E74" s="763" t="s">
        <v>590</v>
      </c>
      <c r="F74" s="800">
        <v>280</v>
      </c>
      <c r="G74" s="800">
        <f t="shared" si="5"/>
        <v>11200</v>
      </c>
      <c r="H74" s="799" t="s">
        <v>390</v>
      </c>
      <c r="I74" s="797" t="s">
        <v>1308</v>
      </c>
    </row>
    <row r="75" spans="1:9" s="794" customFormat="1" ht="25.5">
      <c r="A75" s="797">
        <v>65</v>
      </c>
      <c r="B75" s="799" t="s">
        <v>1102</v>
      </c>
      <c r="C75" s="799" t="s">
        <v>1321</v>
      </c>
      <c r="D75" s="763">
        <v>15</v>
      </c>
      <c r="E75" s="763" t="s">
        <v>99</v>
      </c>
      <c r="F75" s="800">
        <v>500</v>
      </c>
      <c r="G75" s="800">
        <f t="shared" si="5"/>
        <v>7500</v>
      </c>
      <c r="H75" s="799" t="s">
        <v>390</v>
      </c>
      <c r="I75" s="797" t="s">
        <v>1308</v>
      </c>
    </row>
    <row r="76" spans="1:9" s="794" customFormat="1" ht="25.5">
      <c r="A76" s="797">
        <v>66</v>
      </c>
      <c r="B76" s="799" t="s">
        <v>1134</v>
      </c>
      <c r="C76" s="799" t="s">
        <v>1321</v>
      </c>
      <c r="D76" s="763">
        <v>10</v>
      </c>
      <c r="E76" s="763" t="s">
        <v>590</v>
      </c>
      <c r="F76" s="800">
        <v>160</v>
      </c>
      <c r="G76" s="800">
        <f t="shared" si="5"/>
        <v>1600</v>
      </c>
      <c r="H76" s="799" t="s">
        <v>390</v>
      </c>
      <c r="I76" s="797" t="s">
        <v>1308</v>
      </c>
    </row>
    <row r="77" spans="1:9" s="794" customFormat="1" ht="25.5" customHeight="1">
      <c r="A77" s="797">
        <v>67</v>
      </c>
      <c r="B77" s="799" t="s">
        <v>1071</v>
      </c>
      <c r="C77" s="799" t="s">
        <v>1321</v>
      </c>
      <c r="D77" s="763">
        <v>10</v>
      </c>
      <c r="E77" s="763" t="s">
        <v>590</v>
      </c>
      <c r="F77" s="800">
        <v>180</v>
      </c>
      <c r="G77" s="800">
        <f t="shared" si="5"/>
        <v>1800</v>
      </c>
      <c r="H77" s="799" t="s">
        <v>390</v>
      </c>
      <c r="I77" s="797" t="s">
        <v>1308</v>
      </c>
    </row>
    <row r="78" spans="1:9" s="794" customFormat="1" ht="27" customHeight="1">
      <c r="A78" s="797">
        <v>68</v>
      </c>
      <c r="B78" s="799" t="s">
        <v>1072</v>
      </c>
      <c r="C78" s="799" t="s">
        <v>1321</v>
      </c>
      <c r="D78" s="763">
        <v>5</v>
      </c>
      <c r="E78" s="763" t="s">
        <v>12</v>
      </c>
      <c r="F78" s="800">
        <v>380</v>
      </c>
      <c r="G78" s="800">
        <f t="shared" si="5"/>
        <v>1900</v>
      </c>
      <c r="H78" s="799" t="s">
        <v>390</v>
      </c>
      <c r="I78" s="797" t="s">
        <v>1308</v>
      </c>
    </row>
    <row r="79" spans="1:9" s="794" customFormat="1" ht="18.75" customHeight="1">
      <c r="A79" s="1045" t="s">
        <v>1678</v>
      </c>
      <c r="B79" s="1046"/>
      <c r="C79" s="1046"/>
      <c r="D79" s="1046"/>
      <c r="E79" s="1046"/>
      <c r="F79" s="1047"/>
      <c r="G79" s="824">
        <f>SUM(G60:G78)</f>
        <v>117662.5</v>
      </c>
      <c r="H79" s="799"/>
      <c r="I79" s="797"/>
    </row>
    <row r="80" spans="1:9" s="794" customFormat="1" ht="25.5">
      <c r="A80" s="797">
        <v>69</v>
      </c>
      <c r="B80" s="799" t="s">
        <v>1122</v>
      </c>
      <c r="C80" s="799" t="s">
        <v>1321</v>
      </c>
      <c r="D80" s="763">
        <v>10</v>
      </c>
      <c r="E80" s="763" t="s">
        <v>590</v>
      </c>
      <c r="F80" s="800">
        <v>450</v>
      </c>
      <c r="G80" s="800">
        <f t="shared" si="5"/>
        <v>4500</v>
      </c>
      <c r="H80" s="799" t="s">
        <v>391</v>
      </c>
      <c r="I80" s="797" t="s">
        <v>1308</v>
      </c>
    </row>
    <row r="81" spans="1:9" s="794" customFormat="1" ht="25.5">
      <c r="A81" s="797">
        <v>70</v>
      </c>
      <c r="B81" s="799" t="s">
        <v>1073</v>
      </c>
      <c r="C81" s="799" t="s">
        <v>1321</v>
      </c>
      <c r="D81" s="763">
        <v>7</v>
      </c>
      <c r="E81" s="763" t="s">
        <v>590</v>
      </c>
      <c r="F81" s="800">
        <v>2600</v>
      </c>
      <c r="G81" s="800">
        <f t="shared" si="5"/>
        <v>18200</v>
      </c>
      <c r="H81" s="799" t="s">
        <v>391</v>
      </c>
      <c r="I81" s="797" t="s">
        <v>1308</v>
      </c>
    </row>
    <row r="82" spans="1:9" s="794" customFormat="1" ht="25.5">
      <c r="A82" s="797">
        <v>71</v>
      </c>
      <c r="B82" s="799" t="s">
        <v>1074</v>
      </c>
      <c r="C82" s="799" t="s">
        <v>1321</v>
      </c>
      <c r="D82" s="763">
        <v>1</v>
      </c>
      <c r="E82" s="763" t="s">
        <v>590</v>
      </c>
      <c r="F82" s="800">
        <v>1200</v>
      </c>
      <c r="G82" s="800">
        <f t="shared" si="5"/>
        <v>1200</v>
      </c>
      <c r="H82" s="799" t="s">
        <v>391</v>
      </c>
      <c r="I82" s="797" t="s">
        <v>1308</v>
      </c>
    </row>
    <row r="83" spans="1:9" s="794" customFormat="1" ht="25.5">
      <c r="A83" s="797">
        <v>72</v>
      </c>
      <c r="B83" s="799" t="s">
        <v>1075</v>
      </c>
      <c r="C83" s="799" t="s">
        <v>1321</v>
      </c>
      <c r="D83" s="763">
        <v>3</v>
      </c>
      <c r="E83" s="763" t="s">
        <v>590</v>
      </c>
      <c r="F83" s="800">
        <v>950</v>
      </c>
      <c r="G83" s="800">
        <f t="shared" si="5"/>
        <v>2850</v>
      </c>
      <c r="H83" s="799" t="s">
        <v>391</v>
      </c>
      <c r="I83" s="797" t="s">
        <v>1308</v>
      </c>
    </row>
    <row r="84" spans="1:9" s="794" customFormat="1" ht="25.5">
      <c r="A84" s="797">
        <v>73</v>
      </c>
      <c r="B84" s="799" t="s">
        <v>1076</v>
      </c>
      <c r="C84" s="799" t="s">
        <v>1321</v>
      </c>
      <c r="D84" s="763">
        <v>1</v>
      </c>
      <c r="E84" s="763" t="s">
        <v>590</v>
      </c>
      <c r="F84" s="800">
        <v>2250</v>
      </c>
      <c r="G84" s="800">
        <f t="shared" si="5"/>
        <v>2250</v>
      </c>
      <c r="H84" s="799" t="s">
        <v>391</v>
      </c>
      <c r="I84" s="797" t="s">
        <v>1308</v>
      </c>
    </row>
    <row r="85" spans="1:9" s="794" customFormat="1" ht="25.5">
      <c r="A85" s="797">
        <v>74</v>
      </c>
      <c r="B85" s="799" t="s">
        <v>1077</v>
      </c>
      <c r="C85" s="799" t="s">
        <v>1321</v>
      </c>
      <c r="D85" s="763">
        <v>1</v>
      </c>
      <c r="E85" s="763" t="s">
        <v>590</v>
      </c>
      <c r="F85" s="800">
        <v>10000</v>
      </c>
      <c r="G85" s="800">
        <f t="shared" si="5"/>
        <v>10000</v>
      </c>
      <c r="H85" s="799" t="s">
        <v>391</v>
      </c>
      <c r="I85" s="797" t="s">
        <v>1308</v>
      </c>
    </row>
    <row r="86" spans="1:9" s="794" customFormat="1" ht="25.5" customHeight="1">
      <c r="A86" s="797">
        <v>75</v>
      </c>
      <c r="B86" s="799" t="s">
        <v>1078</v>
      </c>
      <c r="C86" s="799" t="s">
        <v>1321</v>
      </c>
      <c r="D86" s="763">
        <v>1.25</v>
      </c>
      <c r="E86" s="763" t="s">
        <v>12</v>
      </c>
      <c r="F86" s="800">
        <v>130</v>
      </c>
      <c r="G86" s="800">
        <f t="shared" si="5"/>
        <v>162.5</v>
      </c>
      <c r="H86" s="799" t="s">
        <v>391</v>
      </c>
      <c r="I86" s="797" t="s">
        <v>1308</v>
      </c>
    </row>
    <row r="87" spans="1:9" s="794" customFormat="1" ht="25.5">
      <c r="A87" s="797">
        <v>76</v>
      </c>
      <c r="B87" s="799" t="s">
        <v>1079</v>
      </c>
      <c r="C87" s="799" t="s">
        <v>1321</v>
      </c>
      <c r="D87" s="763">
        <v>1</v>
      </c>
      <c r="E87" s="763" t="s">
        <v>590</v>
      </c>
      <c r="F87" s="800">
        <v>1300</v>
      </c>
      <c r="G87" s="800">
        <f t="shared" si="5"/>
        <v>1300</v>
      </c>
      <c r="H87" s="799" t="s">
        <v>391</v>
      </c>
      <c r="I87" s="797" t="s">
        <v>1308</v>
      </c>
    </row>
    <row r="88" spans="1:9" s="794" customFormat="1" ht="25.5">
      <c r="A88" s="797">
        <v>77</v>
      </c>
      <c r="B88" s="799" t="s">
        <v>1080</v>
      </c>
      <c r="C88" s="799" t="s">
        <v>1321</v>
      </c>
      <c r="D88" s="763">
        <v>1</v>
      </c>
      <c r="E88" s="763" t="s">
        <v>12</v>
      </c>
      <c r="F88" s="800">
        <v>4000</v>
      </c>
      <c r="G88" s="800">
        <f t="shared" si="5"/>
        <v>4000</v>
      </c>
      <c r="H88" s="799" t="s">
        <v>391</v>
      </c>
      <c r="I88" s="797" t="s">
        <v>1308</v>
      </c>
    </row>
    <row r="89" spans="1:9" s="794" customFormat="1" ht="25.5">
      <c r="A89" s="797">
        <v>78</v>
      </c>
      <c r="B89" s="799" t="s">
        <v>1081</v>
      </c>
      <c r="C89" s="799" t="s">
        <v>1321</v>
      </c>
      <c r="D89" s="763">
        <v>10</v>
      </c>
      <c r="E89" s="763" t="s">
        <v>12</v>
      </c>
      <c r="F89" s="800">
        <v>130</v>
      </c>
      <c r="G89" s="800">
        <f t="shared" si="5"/>
        <v>1300</v>
      </c>
      <c r="H89" s="799" t="s">
        <v>391</v>
      </c>
      <c r="I89" s="797" t="s">
        <v>1308</v>
      </c>
    </row>
    <row r="90" spans="1:9" s="794" customFormat="1" ht="25.5">
      <c r="A90" s="797">
        <v>79</v>
      </c>
      <c r="B90" s="799" t="s">
        <v>1139</v>
      </c>
      <c r="C90" s="799" t="s">
        <v>1321</v>
      </c>
      <c r="D90" s="763">
        <v>30</v>
      </c>
      <c r="E90" s="763" t="s">
        <v>590</v>
      </c>
      <c r="F90" s="800">
        <v>4500</v>
      </c>
      <c r="G90" s="800">
        <f t="shared" si="5"/>
        <v>135000</v>
      </c>
      <c r="H90" s="799" t="s">
        <v>391</v>
      </c>
      <c r="I90" s="797" t="s">
        <v>1308</v>
      </c>
    </row>
    <row r="91" spans="1:9" s="794" customFormat="1" ht="25.5" customHeight="1">
      <c r="A91" s="797">
        <v>80</v>
      </c>
      <c r="B91" s="799" t="s">
        <v>1144</v>
      </c>
      <c r="C91" s="799" t="s">
        <v>1321</v>
      </c>
      <c r="D91" s="763">
        <v>2</v>
      </c>
      <c r="E91" s="763" t="s">
        <v>590</v>
      </c>
      <c r="F91" s="800">
        <v>1600</v>
      </c>
      <c r="G91" s="800">
        <f t="shared" si="5"/>
        <v>3200</v>
      </c>
      <c r="H91" s="799" t="s">
        <v>391</v>
      </c>
      <c r="I91" s="797" t="s">
        <v>1308</v>
      </c>
    </row>
    <row r="92" spans="1:9" s="794" customFormat="1" ht="25.5">
      <c r="A92" s="797">
        <v>81</v>
      </c>
      <c r="B92" s="799" t="s">
        <v>1102</v>
      </c>
      <c r="C92" s="799" t="s">
        <v>1321</v>
      </c>
      <c r="D92" s="763">
        <v>15</v>
      </c>
      <c r="E92" s="763" t="s">
        <v>99</v>
      </c>
      <c r="F92" s="800">
        <v>500</v>
      </c>
      <c r="G92" s="800">
        <f t="shared" ref="G92" si="6">D92*F92</f>
        <v>7500</v>
      </c>
      <c r="H92" s="799" t="s">
        <v>391</v>
      </c>
      <c r="I92" s="797" t="s">
        <v>1308</v>
      </c>
    </row>
    <row r="93" spans="1:9" s="794" customFormat="1" ht="25.5">
      <c r="A93" s="797">
        <v>82</v>
      </c>
      <c r="B93" s="799" t="s">
        <v>1122</v>
      </c>
      <c r="C93" s="799" t="s">
        <v>1321</v>
      </c>
      <c r="D93" s="763">
        <v>5</v>
      </c>
      <c r="E93" s="763" t="s">
        <v>590</v>
      </c>
      <c r="F93" s="800">
        <v>450</v>
      </c>
      <c r="G93" s="800">
        <f t="shared" si="5"/>
        <v>2250</v>
      </c>
      <c r="H93" s="799" t="s">
        <v>391</v>
      </c>
      <c r="I93" s="797" t="s">
        <v>1308</v>
      </c>
    </row>
    <row r="94" spans="1:9" s="794" customFormat="1" ht="25.5">
      <c r="A94" s="797">
        <v>83</v>
      </c>
      <c r="B94" s="799" t="s">
        <v>1145</v>
      </c>
      <c r="C94" s="799" t="s">
        <v>1321</v>
      </c>
      <c r="D94" s="763">
        <v>100</v>
      </c>
      <c r="E94" s="763" t="s">
        <v>165</v>
      </c>
      <c r="F94" s="800">
        <v>120</v>
      </c>
      <c r="G94" s="800">
        <f t="shared" si="5"/>
        <v>12000</v>
      </c>
      <c r="H94" s="799" t="s">
        <v>391</v>
      </c>
      <c r="I94" s="797" t="s">
        <v>1308</v>
      </c>
    </row>
    <row r="95" spans="1:9" s="794" customFormat="1" ht="23.25" customHeight="1">
      <c r="A95" s="797">
        <v>84</v>
      </c>
      <c r="B95" s="799" t="s">
        <v>1146</v>
      </c>
      <c r="C95" s="799" t="s">
        <v>1321</v>
      </c>
      <c r="D95" s="763">
        <v>300</v>
      </c>
      <c r="E95" s="763" t="s">
        <v>12</v>
      </c>
      <c r="F95" s="800">
        <v>80</v>
      </c>
      <c r="G95" s="800">
        <f t="shared" si="5"/>
        <v>24000</v>
      </c>
      <c r="H95" s="799" t="s">
        <v>391</v>
      </c>
      <c r="I95" s="797" t="s">
        <v>1308</v>
      </c>
    </row>
    <row r="96" spans="1:9" s="794" customFormat="1" ht="25.5">
      <c r="A96" s="797">
        <v>85</v>
      </c>
      <c r="B96" s="799" t="s">
        <v>1095</v>
      </c>
      <c r="C96" s="799" t="s">
        <v>1321</v>
      </c>
      <c r="D96" s="763">
        <v>15</v>
      </c>
      <c r="E96" s="763" t="s">
        <v>590</v>
      </c>
      <c r="F96" s="800">
        <v>350</v>
      </c>
      <c r="G96" s="800">
        <f t="shared" si="5"/>
        <v>5250</v>
      </c>
      <c r="H96" s="799" t="s">
        <v>391</v>
      </c>
      <c r="I96" s="797" t="s">
        <v>1308</v>
      </c>
    </row>
    <row r="97" spans="1:9" s="794" customFormat="1" ht="25.5">
      <c r="A97" s="797">
        <v>86</v>
      </c>
      <c r="B97" s="799" t="s">
        <v>1099</v>
      </c>
      <c r="C97" s="799" t="s">
        <v>1321</v>
      </c>
      <c r="D97" s="763">
        <v>150</v>
      </c>
      <c r="E97" s="763" t="s">
        <v>590</v>
      </c>
      <c r="F97" s="800">
        <v>300</v>
      </c>
      <c r="G97" s="800">
        <f t="shared" si="5"/>
        <v>45000</v>
      </c>
      <c r="H97" s="799" t="s">
        <v>391</v>
      </c>
      <c r="I97" s="797" t="s">
        <v>1308</v>
      </c>
    </row>
    <row r="98" spans="1:9" s="794" customFormat="1" ht="25.5">
      <c r="A98" s="797">
        <v>87</v>
      </c>
      <c r="B98" s="799" t="s">
        <v>1120</v>
      </c>
      <c r="C98" s="799" t="s">
        <v>1321</v>
      </c>
      <c r="D98" s="763">
        <v>1</v>
      </c>
      <c r="E98" s="763" t="s">
        <v>590</v>
      </c>
      <c r="F98" s="800">
        <v>2500</v>
      </c>
      <c r="G98" s="800">
        <f t="shared" si="5"/>
        <v>2500</v>
      </c>
      <c r="H98" s="799" t="s">
        <v>391</v>
      </c>
      <c r="I98" s="797" t="s">
        <v>1308</v>
      </c>
    </row>
    <row r="99" spans="1:9" s="794" customFormat="1" ht="27" customHeight="1">
      <c r="A99" s="797">
        <v>88</v>
      </c>
      <c r="B99" s="799" t="s">
        <v>1082</v>
      </c>
      <c r="C99" s="799" t="s">
        <v>1321</v>
      </c>
      <c r="D99" s="763">
        <v>8</v>
      </c>
      <c r="E99" s="763" t="s">
        <v>12</v>
      </c>
      <c r="F99" s="800">
        <v>800</v>
      </c>
      <c r="G99" s="800">
        <f t="shared" ref="G99" si="7">D99*F99</f>
        <v>6400</v>
      </c>
      <c r="H99" s="799" t="s">
        <v>391</v>
      </c>
      <c r="I99" s="797" t="s">
        <v>1308</v>
      </c>
    </row>
    <row r="100" spans="1:9" s="794" customFormat="1" ht="25.5">
      <c r="A100" s="797">
        <v>89</v>
      </c>
      <c r="B100" s="799" t="s">
        <v>1107</v>
      </c>
      <c r="C100" s="799" t="s">
        <v>1321</v>
      </c>
      <c r="D100" s="763">
        <v>15</v>
      </c>
      <c r="E100" s="763" t="s">
        <v>590</v>
      </c>
      <c r="F100" s="800">
        <v>250</v>
      </c>
      <c r="G100" s="800">
        <f t="shared" si="5"/>
        <v>3750</v>
      </c>
      <c r="H100" s="799" t="s">
        <v>391</v>
      </c>
      <c r="I100" s="797" t="s">
        <v>1308</v>
      </c>
    </row>
    <row r="101" spans="1:9" s="794" customFormat="1" ht="27.75" customHeight="1">
      <c r="A101" s="797">
        <v>90</v>
      </c>
      <c r="B101" s="799" t="s">
        <v>1093</v>
      </c>
      <c r="C101" s="799" t="s">
        <v>1321</v>
      </c>
      <c r="D101" s="763">
        <v>4</v>
      </c>
      <c r="E101" s="763" t="s">
        <v>590</v>
      </c>
      <c r="F101" s="800">
        <v>8000</v>
      </c>
      <c r="G101" s="800">
        <f t="shared" si="5"/>
        <v>32000</v>
      </c>
      <c r="H101" s="799" t="s">
        <v>391</v>
      </c>
      <c r="I101" s="797" t="s">
        <v>1308</v>
      </c>
    </row>
    <row r="102" spans="1:9" s="794" customFormat="1" ht="25.5">
      <c r="A102" s="797">
        <v>91</v>
      </c>
      <c r="B102" s="799" t="s">
        <v>1130</v>
      </c>
      <c r="C102" s="799" t="s">
        <v>1321</v>
      </c>
      <c r="D102" s="763">
        <v>150</v>
      </c>
      <c r="E102" s="763" t="s">
        <v>590</v>
      </c>
      <c r="F102" s="800">
        <v>180</v>
      </c>
      <c r="G102" s="800">
        <f t="shared" si="5"/>
        <v>27000</v>
      </c>
      <c r="H102" s="799" t="s">
        <v>391</v>
      </c>
      <c r="I102" s="797" t="s">
        <v>1308</v>
      </c>
    </row>
    <row r="103" spans="1:9" s="794" customFormat="1" ht="25.5">
      <c r="A103" s="797">
        <v>92</v>
      </c>
      <c r="B103" s="799" t="s">
        <v>1104</v>
      </c>
      <c r="C103" s="799" t="s">
        <v>1321</v>
      </c>
      <c r="D103" s="763">
        <v>15</v>
      </c>
      <c r="E103" s="763" t="s">
        <v>590</v>
      </c>
      <c r="F103" s="800">
        <v>1300</v>
      </c>
      <c r="G103" s="800">
        <f t="shared" si="5"/>
        <v>19500</v>
      </c>
      <c r="H103" s="799" t="s">
        <v>391</v>
      </c>
      <c r="I103" s="797" t="s">
        <v>1308</v>
      </c>
    </row>
    <row r="104" spans="1:9" s="794" customFormat="1" ht="25.5">
      <c r="A104" s="797">
        <v>93</v>
      </c>
      <c r="B104" s="799" t="s">
        <v>1105</v>
      </c>
      <c r="C104" s="799" t="s">
        <v>1321</v>
      </c>
      <c r="D104" s="763">
        <v>20</v>
      </c>
      <c r="E104" s="763" t="s">
        <v>590</v>
      </c>
      <c r="F104" s="800">
        <v>80</v>
      </c>
      <c r="G104" s="800">
        <f t="shared" si="5"/>
        <v>1600</v>
      </c>
      <c r="H104" s="799" t="s">
        <v>391</v>
      </c>
      <c r="I104" s="797" t="s">
        <v>1308</v>
      </c>
    </row>
    <row r="105" spans="1:9" s="794" customFormat="1" ht="25.5">
      <c r="A105" s="797">
        <v>94</v>
      </c>
      <c r="B105" s="799" t="s">
        <v>1114</v>
      </c>
      <c r="C105" s="799" t="s">
        <v>1321</v>
      </c>
      <c r="D105" s="763">
        <v>10</v>
      </c>
      <c r="E105" s="763" t="s">
        <v>12</v>
      </c>
      <c r="F105" s="800">
        <v>480</v>
      </c>
      <c r="G105" s="800">
        <f t="shared" si="5"/>
        <v>4800</v>
      </c>
      <c r="H105" s="799" t="s">
        <v>391</v>
      </c>
      <c r="I105" s="797" t="s">
        <v>1308</v>
      </c>
    </row>
    <row r="106" spans="1:9" s="794" customFormat="1" ht="25.5">
      <c r="A106" s="797">
        <v>95</v>
      </c>
      <c r="B106" s="799" t="s">
        <v>1116</v>
      </c>
      <c r="C106" s="799" t="s">
        <v>1321</v>
      </c>
      <c r="D106" s="763">
        <v>5</v>
      </c>
      <c r="E106" s="763" t="s">
        <v>590</v>
      </c>
      <c r="F106" s="800">
        <v>250</v>
      </c>
      <c r="G106" s="800">
        <f t="shared" si="5"/>
        <v>1250</v>
      </c>
      <c r="H106" s="799" t="s">
        <v>391</v>
      </c>
      <c r="I106" s="797" t="s">
        <v>1308</v>
      </c>
    </row>
    <row r="107" spans="1:9" s="794" customFormat="1" ht="24.75" customHeight="1">
      <c r="A107" s="797">
        <v>96</v>
      </c>
      <c r="B107" s="799" t="s">
        <v>1086</v>
      </c>
      <c r="C107" s="799" t="s">
        <v>1321</v>
      </c>
      <c r="D107" s="763">
        <v>48</v>
      </c>
      <c r="E107" s="763" t="s">
        <v>590</v>
      </c>
      <c r="F107" s="800">
        <v>1200</v>
      </c>
      <c r="G107" s="800">
        <f t="shared" si="5"/>
        <v>57600</v>
      </c>
      <c r="H107" s="799" t="s">
        <v>391</v>
      </c>
      <c r="I107" s="797" t="s">
        <v>1308</v>
      </c>
    </row>
    <row r="108" spans="1:9" s="794" customFormat="1" ht="25.5" customHeight="1">
      <c r="A108" s="797">
        <v>97</v>
      </c>
      <c r="B108" s="799" t="s">
        <v>1101</v>
      </c>
      <c r="C108" s="799" t="s">
        <v>1321</v>
      </c>
      <c r="D108" s="763">
        <v>24</v>
      </c>
      <c r="E108" s="763" t="s">
        <v>99</v>
      </c>
      <c r="F108" s="800">
        <v>800</v>
      </c>
      <c r="G108" s="800">
        <f t="shared" si="5"/>
        <v>19200</v>
      </c>
      <c r="H108" s="799" t="s">
        <v>391</v>
      </c>
      <c r="I108" s="797" t="s">
        <v>1308</v>
      </c>
    </row>
    <row r="109" spans="1:9" s="794" customFormat="1" ht="24.75" customHeight="1">
      <c r="A109" s="797">
        <v>98</v>
      </c>
      <c r="B109" s="799" t="s">
        <v>1087</v>
      </c>
      <c r="C109" s="799" t="s">
        <v>1321</v>
      </c>
      <c r="D109" s="763">
        <v>8</v>
      </c>
      <c r="E109" s="763" t="s">
        <v>590</v>
      </c>
      <c r="F109" s="800">
        <v>600</v>
      </c>
      <c r="G109" s="800">
        <f t="shared" si="5"/>
        <v>4800</v>
      </c>
      <c r="H109" s="799" t="s">
        <v>391</v>
      </c>
      <c r="I109" s="797" t="s">
        <v>1308</v>
      </c>
    </row>
    <row r="110" spans="1:9" s="794" customFormat="1" ht="25.5">
      <c r="A110" s="797">
        <v>99</v>
      </c>
      <c r="B110" s="799" t="s">
        <v>1066</v>
      </c>
      <c r="C110" s="799" t="s">
        <v>1321</v>
      </c>
      <c r="D110" s="763">
        <v>3</v>
      </c>
      <c r="E110" s="763" t="s">
        <v>590</v>
      </c>
      <c r="F110" s="800">
        <v>1800</v>
      </c>
      <c r="G110" s="800">
        <f t="shared" si="5"/>
        <v>5400</v>
      </c>
      <c r="H110" s="799" t="s">
        <v>391</v>
      </c>
      <c r="I110" s="797" t="s">
        <v>1308</v>
      </c>
    </row>
    <row r="111" spans="1:9" s="794" customFormat="1" ht="25.5">
      <c r="A111" s="797">
        <v>100</v>
      </c>
      <c r="B111" s="799" t="s">
        <v>1067</v>
      </c>
      <c r="C111" s="799" t="s">
        <v>1321</v>
      </c>
      <c r="D111" s="763">
        <v>3</v>
      </c>
      <c r="E111" s="763" t="s">
        <v>590</v>
      </c>
      <c r="F111" s="800">
        <v>1500</v>
      </c>
      <c r="G111" s="800">
        <f t="shared" si="5"/>
        <v>4500</v>
      </c>
      <c r="H111" s="799" t="s">
        <v>391</v>
      </c>
      <c r="I111" s="797" t="s">
        <v>1308</v>
      </c>
    </row>
    <row r="112" spans="1:9" s="794" customFormat="1" ht="25.5">
      <c r="A112" s="797">
        <v>101</v>
      </c>
      <c r="B112" s="799" t="s">
        <v>1112</v>
      </c>
      <c r="C112" s="799" t="s">
        <v>1321</v>
      </c>
      <c r="D112" s="763">
        <v>15</v>
      </c>
      <c r="E112" s="763" t="s">
        <v>590</v>
      </c>
      <c r="F112" s="800">
        <v>1200</v>
      </c>
      <c r="G112" s="800">
        <f t="shared" si="5"/>
        <v>18000</v>
      </c>
      <c r="H112" s="799" t="s">
        <v>391</v>
      </c>
      <c r="I112" s="797" t="s">
        <v>1308</v>
      </c>
    </row>
    <row r="113" spans="1:9" s="794" customFormat="1" ht="25.5">
      <c r="A113" s="797">
        <v>102</v>
      </c>
      <c r="B113" s="799" t="s">
        <v>1091</v>
      </c>
      <c r="C113" s="799" t="s">
        <v>1321</v>
      </c>
      <c r="D113" s="763">
        <v>15</v>
      </c>
      <c r="E113" s="763" t="s">
        <v>590</v>
      </c>
      <c r="F113" s="800">
        <v>50</v>
      </c>
      <c r="G113" s="800">
        <f t="shared" si="5"/>
        <v>750</v>
      </c>
      <c r="H113" s="799" t="s">
        <v>391</v>
      </c>
      <c r="I113" s="797" t="s">
        <v>1308</v>
      </c>
    </row>
    <row r="114" spans="1:9" s="794" customFormat="1" ht="25.5">
      <c r="A114" s="797">
        <v>103</v>
      </c>
      <c r="B114" s="799" t="s">
        <v>1070</v>
      </c>
      <c r="C114" s="799" t="s">
        <v>1321</v>
      </c>
      <c r="D114" s="763">
        <v>10</v>
      </c>
      <c r="E114" s="763" t="s">
        <v>590</v>
      </c>
      <c r="F114" s="800">
        <v>150</v>
      </c>
      <c r="G114" s="800">
        <f t="shared" si="5"/>
        <v>1500</v>
      </c>
      <c r="H114" s="799" t="s">
        <v>391</v>
      </c>
      <c r="I114" s="797" t="s">
        <v>1308</v>
      </c>
    </row>
    <row r="115" spans="1:9" s="794" customFormat="1" ht="25.5">
      <c r="A115" s="797">
        <v>104</v>
      </c>
      <c r="B115" s="799" t="s">
        <v>1124</v>
      </c>
      <c r="C115" s="799" t="s">
        <v>1321</v>
      </c>
      <c r="D115" s="763">
        <v>5</v>
      </c>
      <c r="E115" s="763" t="s">
        <v>590</v>
      </c>
      <c r="F115" s="800">
        <v>150</v>
      </c>
      <c r="G115" s="800">
        <f t="shared" si="5"/>
        <v>750</v>
      </c>
      <c r="H115" s="799" t="s">
        <v>391</v>
      </c>
      <c r="I115" s="797" t="s">
        <v>1308</v>
      </c>
    </row>
    <row r="116" spans="1:9" s="794" customFormat="1">
      <c r="A116" s="1045" t="s">
        <v>1679</v>
      </c>
      <c r="B116" s="1046"/>
      <c r="C116" s="1046"/>
      <c r="D116" s="1046"/>
      <c r="E116" s="1046"/>
      <c r="F116" s="1047"/>
      <c r="G116" s="824">
        <f>SUM(G80:G115)</f>
        <v>491262.5</v>
      </c>
      <c r="H116" s="799"/>
      <c r="I116" s="797"/>
    </row>
    <row r="117" spans="1:9" s="794" customFormat="1" ht="22.5" customHeight="1">
      <c r="A117" s="797">
        <v>105</v>
      </c>
      <c r="B117" s="799" t="s">
        <v>1065</v>
      </c>
      <c r="C117" s="799" t="s">
        <v>1321</v>
      </c>
      <c r="D117" s="763">
        <v>25</v>
      </c>
      <c r="E117" s="763" t="s">
        <v>590</v>
      </c>
      <c r="F117" s="800">
        <v>60</v>
      </c>
      <c r="G117" s="800">
        <f t="shared" si="5"/>
        <v>1500</v>
      </c>
      <c r="H117" s="799" t="s">
        <v>392</v>
      </c>
      <c r="I117" s="797" t="s">
        <v>1308</v>
      </c>
    </row>
    <row r="118" spans="1:9" s="794" customFormat="1" ht="25.5">
      <c r="A118" s="797">
        <v>106</v>
      </c>
      <c r="B118" s="799" t="s">
        <v>1073</v>
      </c>
      <c r="C118" s="799" t="s">
        <v>1321</v>
      </c>
      <c r="D118" s="763">
        <v>7</v>
      </c>
      <c r="E118" s="763" t="s">
        <v>590</v>
      </c>
      <c r="F118" s="800">
        <v>2600</v>
      </c>
      <c r="G118" s="800">
        <f t="shared" si="5"/>
        <v>18200</v>
      </c>
      <c r="H118" s="799" t="s">
        <v>392</v>
      </c>
      <c r="I118" s="797" t="s">
        <v>1308</v>
      </c>
    </row>
    <row r="119" spans="1:9" s="794" customFormat="1" ht="25.5">
      <c r="A119" s="797">
        <v>107</v>
      </c>
      <c r="B119" s="799" t="s">
        <v>1074</v>
      </c>
      <c r="C119" s="799" t="s">
        <v>1321</v>
      </c>
      <c r="D119" s="763">
        <v>1</v>
      </c>
      <c r="E119" s="763" t="s">
        <v>590</v>
      </c>
      <c r="F119" s="800">
        <v>1200</v>
      </c>
      <c r="G119" s="800">
        <f t="shared" si="5"/>
        <v>1200</v>
      </c>
      <c r="H119" s="799" t="s">
        <v>392</v>
      </c>
      <c r="I119" s="797" t="s">
        <v>1308</v>
      </c>
    </row>
    <row r="120" spans="1:9" s="794" customFormat="1" ht="25.5">
      <c r="A120" s="797">
        <v>108</v>
      </c>
      <c r="B120" s="799" t="s">
        <v>1075</v>
      </c>
      <c r="C120" s="799" t="s">
        <v>1321</v>
      </c>
      <c r="D120" s="763">
        <v>3</v>
      </c>
      <c r="E120" s="763" t="s">
        <v>590</v>
      </c>
      <c r="F120" s="800">
        <v>950</v>
      </c>
      <c r="G120" s="800">
        <f t="shared" si="5"/>
        <v>2850</v>
      </c>
      <c r="H120" s="799" t="s">
        <v>392</v>
      </c>
      <c r="I120" s="797" t="s">
        <v>1308</v>
      </c>
    </row>
    <row r="121" spans="1:9" s="794" customFormat="1" ht="25.5">
      <c r="A121" s="797">
        <v>109</v>
      </c>
      <c r="B121" s="799" t="s">
        <v>1076</v>
      </c>
      <c r="C121" s="799" t="s">
        <v>1321</v>
      </c>
      <c r="D121" s="763">
        <v>1</v>
      </c>
      <c r="E121" s="763" t="s">
        <v>590</v>
      </c>
      <c r="F121" s="800">
        <v>2250</v>
      </c>
      <c r="G121" s="800">
        <f t="shared" si="5"/>
        <v>2250</v>
      </c>
      <c r="H121" s="799" t="s">
        <v>392</v>
      </c>
      <c r="I121" s="797" t="s">
        <v>1308</v>
      </c>
    </row>
    <row r="122" spans="1:9" s="794" customFormat="1" ht="25.5">
      <c r="A122" s="797">
        <v>110</v>
      </c>
      <c r="B122" s="799" t="s">
        <v>1077</v>
      </c>
      <c r="C122" s="799" t="s">
        <v>1321</v>
      </c>
      <c r="D122" s="763">
        <v>1</v>
      </c>
      <c r="E122" s="763" t="s">
        <v>590</v>
      </c>
      <c r="F122" s="800">
        <v>10000</v>
      </c>
      <c r="G122" s="800">
        <f t="shared" si="5"/>
        <v>10000</v>
      </c>
      <c r="H122" s="799" t="s">
        <v>392</v>
      </c>
      <c r="I122" s="797" t="s">
        <v>1308</v>
      </c>
    </row>
    <row r="123" spans="1:9" s="794" customFormat="1" ht="25.5" customHeight="1">
      <c r="A123" s="797">
        <v>111</v>
      </c>
      <c r="B123" s="799" t="s">
        <v>1078</v>
      </c>
      <c r="C123" s="799" t="s">
        <v>1321</v>
      </c>
      <c r="D123" s="763">
        <v>1.25</v>
      </c>
      <c r="E123" s="763" t="s">
        <v>12</v>
      </c>
      <c r="F123" s="800">
        <v>130</v>
      </c>
      <c r="G123" s="800">
        <f t="shared" si="5"/>
        <v>162.5</v>
      </c>
      <c r="H123" s="799" t="s">
        <v>392</v>
      </c>
      <c r="I123" s="797" t="s">
        <v>1308</v>
      </c>
    </row>
    <row r="124" spans="1:9" s="794" customFormat="1" ht="25.5">
      <c r="A124" s="797">
        <v>112</v>
      </c>
      <c r="B124" s="799" t="s">
        <v>1079</v>
      </c>
      <c r="C124" s="799" t="s">
        <v>1321</v>
      </c>
      <c r="D124" s="763">
        <v>1</v>
      </c>
      <c r="E124" s="763" t="s">
        <v>590</v>
      </c>
      <c r="F124" s="800">
        <v>1300</v>
      </c>
      <c r="G124" s="800">
        <f t="shared" si="5"/>
        <v>1300</v>
      </c>
      <c r="H124" s="799" t="s">
        <v>392</v>
      </c>
      <c r="I124" s="797" t="s">
        <v>1308</v>
      </c>
    </row>
    <row r="125" spans="1:9" s="794" customFormat="1" ht="25.5">
      <c r="A125" s="797">
        <v>113</v>
      </c>
      <c r="B125" s="799" t="s">
        <v>1080</v>
      </c>
      <c r="C125" s="799" t="s">
        <v>1321</v>
      </c>
      <c r="D125" s="763">
        <v>1</v>
      </c>
      <c r="E125" s="763" t="s">
        <v>12</v>
      </c>
      <c r="F125" s="800">
        <v>4000</v>
      </c>
      <c r="G125" s="800">
        <f t="shared" si="5"/>
        <v>4000</v>
      </c>
      <c r="H125" s="799" t="s">
        <v>392</v>
      </c>
      <c r="I125" s="797" t="s">
        <v>1308</v>
      </c>
    </row>
    <row r="126" spans="1:9" s="794" customFormat="1" ht="25.5">
      <c r="A126" s="797">
        <v>114</v>
      </c>
      <c r="B126" s="799" t="s">
        <v>1081</v>
      </c>
      <c r="C126" s="799" t="s">
        <v>1321</v>
      </c>
      <c r="D126" s="763">
        <v>10</v>
      </c>
      <c r="E126" s="763" t="s">
        <v>12</v>
      </c>
      <c r="F126" s="800">
        <v>130</v>
      </c>
      <c r="G126" s="800">
        <f t="shared" si="5"/>
        <v>1300</v>
      </c>
      <c r="H126" s="799" t="s">
        <v>392</v>
      </c>
      <c r="I126" s="797" t="s">
        <v>1308</v>
      </c>
    </row>
    <row r="127" spans="1:9" s="794" customFormat="1" ht="25.5">
      <c r="A127" s="797">
        <v>115</v>
      </c>
      <c r="B127" s="799" t="s">
        <v>1084</v>
      </c>
      <c r="C127" s="799" t="s">
        <v>1321</v>
      </c>
      <c r="D127" s="763">
        <v>30</v>
      </c>
      <c r="E127" s="763" t="s">
        <v>590</v>
      </c>
      <c r="F127" s="800">
        <v>1200</v>
      </c>
      <c r="G127" s="800">
        <f t="shared" si="5"/>
        <v>36000</v>
      </c>
      <c r="H127" s="799" t="s">
        <v>392</v>
      </c>
      <c r="I127" s="797" t="s">
        <v>1308</v>
      </c>
    </row>
    <row r="128" spans="1:9" s="794" customFormat="1" ht="27" customHeight="1">
      <c r="A128" s="797">
        <v>116</v>
      </c>
      <c r="B128" s="799" t="s">
        <v>1082</v>
      </c>
      <c r="C128" s="799" t="s">
        <v>1321</v>
      </c>
      <c r="D128" s="763">
        <v>8</v>
      </c>
      <c r="E128" s="763" t="s">
        <v>12</v>
      </c>
      <c r="F128" s="800">
        <v>800</v>
      </c>
      <c r="G128" s="800">
        <f t="shared" si="5"/>
        <v>6400</v>
      </c>
      <c r="H128" s="799" t="s">
        <v>392</v>
      </c>
      <c r="I128" s="797" t="s">
        <v>1308</v>
      </c>
    </row>
    <row r="129" spans="1:9" s="794" customFormat="1" ht="25.5">
      <c r="A129" s="797">
        <v>117</v>
      </c>
      <c r="B129" s="799" t="s">
        <v>1064</v>
      </c>
      <c r="C129" s="799" t="s">
        <v>1321</v>
      </c>
      <c r="D129" s="763">
        <v>5</v>
      </c>
      <c r="E129" s="763" t="s">
        <v>590</v>
      </c>
      <c r="F129" s="800">
        <v>250</v>
      </c>
      <c r="G129" s="800">
        <f t="shared" si="5"/>
        <v>1250</v>
      </c>
      <c r="H129" s="795" t="s">
        <v>1677</v>
      </c>
      <c r="I129" s="797" t="s">
        <v>1308</v>
      </c>
    </row>
    <row r="130" spans="1:9" s="794" customFormat="1" ht="25.5">
      <c r="A130" s="797">
        <v>118</v>
      </c>
      <c r="B130" s="799" t="s">
        <v>1088</v>
      </c>
      <c r="C130" s="799" t="s">
        <v>1321</v>
      </c>
      <c r="D130" s="763">
        <v>30</v>
      </c>
      <c r="E130" s="763" t="s">
        <v>590</v>
      </c>
      <c r="F130" s="800">
        <v>450</v>
      </c>
      <c r="G130" s="800">
        <f t="shared" si="5"/>
        <v>13500</v>
      </c>
      <c r="H130" s="799" t="s">
        <v>392</v>
      </c>
      <c r="I130" s="797" t="s">
        <v>1308</v>
      </c>
    </row>
    <row r="131" spans="1:9" s="794" customFormat="1" ht="25.5">
      <c r="A131" s="797">
        <v>119</v>
      </c>
      <c r="B131" s="799" t="s">
        <v>1064</v>
      </c>
      <c r="C131" s="799" t="s">
        <v>1321</v>
      </c>
      <c r="D131" s="763">
        <v>10</v>
      </c>
      <c r="E131" s="763" t="s">
        <v>590</v>
      </c>
      <c r="F131" s="800">
        <v>250</v>
      </c>
      <c r="G131" s="800">
        <f t="shared" si="5"/>
        <v>2500</v>
      </c>
      <c r="H131" s="795" t="s">
        <v>392</v>
      </c>
      <c r="I131" s="797" t="s">
        <v>1308</v>
      </c>
    </row>
    <row r="132" spans="1:9" s="794" customFormat="1" ht="26.25" customHeight="1">
      <c r="A132" s="797">
        <v>120</v>
      </c>
      <c r="B132" s="799" t="s">
        <v>1103</v>
      </c>
      <c r="C132" s="799" t="s">
        <v>1321</v>
      </c>
      <c r="D132" s="763">
        <v>24</v>
      </c>
      <c r="E132" s="763" t="s">
        <v>590</v>
      </c>
      <c r="F132" s="800">
        <v>800</v>
      </c>
      <c r="G132" s="800">
        <f t="shared" si="5"/>
        <v>19200</v>
      </c>
      <c r="H132" s="799" t="s">
        <v>392</v>
      </c>
      <c r="I132" s="797" t="s">
        <v>1308</v>
      </c>
    </row>
    <row r="133" spans="1:9" s="794" customFormat="1" ht="25.5" customHeight="1">
      <c r="A133" s="797">
        <v>121</v>
      </c>
      <c r="B133" s="799" t="s">
        <v>1092</v>
      </c>
      <c r="C133" s="799" t="s">
        <v>1321</v>
      </c>
      <c r="D133" s="763">
        <v>8</v>
      </c>
      <c r="E133" s="763" t="s">
        <v>12</v>
      </c>
      <c r="F133" s="800">
        <v>80</v>
      </c>
      <c r="G133" s="800">
        <f t="shared" si="5"/>
        <v>640</v>
      </c>
      <c r="H133" s="799" t="s">
        <v>392</v>
      </c>
      <c r="I133" s="797" t="s">
        <v>1308</v>
      </c>
    </row>
    <row r="134" spans="1:9" s="794" customFormat="1" ht="25.5">
      <c r="A134" s="797">
        <v>122</v>
      </c>
      <c r="B134" s="799" t="s">
        <v>1108</v>
      </c>
      <c r="C134" s="799" t="s">
        <v>1321</v>
      </c>
      <c r="D134" s="763">
        <v>15</v>
      </c>
      <c r="E134" s="763" t="s">
        <v>590</v>
      </c>
      <c r="F134" s="800">
        <v>300</v>
      </c>
      <c r="G134" s="800">
        <f t="shared" si="5"/>
        <v>4500</v>
      </c>
      <c r="H134" s="799" t="s">
        <v>392</v>
      </c>
      <c r="I134" s="797" t="s">
        <v>1308</v>
      </c>
    </row>
    <row r="135" spans="1:9" s="794" customFormat="1" ht="23.25" customHeight="1">
      <c r="A135" s="797">
        <v>123</v>
      </c>
      <c r="B135" s="799" t="s">
        <v>1115</v>
      </c>
      <c r="C135" s="799" t="s">
        <v>1321</v>
      </c>
      <c r="D135" s="763">
        <v>8</v>
      </c>
      <c r="E135" s="763" t="s">
        <v>12</v>
      </c>
      <c r="F135" s="800">
        <v>950</v>
      </c>
      <c r="G135" s="800">
        <f t="shared" si="5"/>
        <v>7600</v>
      </c>
      <c r="H135" s="799" t="s">
        <v>392</v>
      </c>
      <c r="I135" s="797" t="s">
        <v>1308</v>
      </c>
    </row>
    <row r="136" spans="1:9" s="794" customFormat="1" ht="25.5">
      <c r="A136" s="797">
        <v>124</v>
      </c>
      <c r="B136" s="799" t="s">
        <v>1125</v>
      </c>
      <c r="C136" s="799" t="s">
        <v>1321</v>
      </c>
      <c r="D136" s="763">
        <v>10</v>
      </c>
      <c r="E136" s="763" t="s">
        <v>1126</v>
      </c>
      <c r="F136" s="800">
        <v>1800</v>
      </c>
      <c r="G136" s="800">
        <f t="shared" si="5"/>
        <v>18000</v>
      </c>
      <c r="H136" s="799" t="s">
        <v>392</v>
      </c>
      <c r="I136" s="797" t="s">
        <v>1308</v>
      </c>
    </row>
    <row r="137" spans="1:9" s="794" customFormat="1" ht="25.5">
      <c r="A137" s="797">
        <v>125</v>
      </c>
      <c r="B137" s="799" t="s">
        <v>1128</v>
      </c>
      <c r="C137" s="799" t="s">
        <v>1321</v>
      </c>
      <c r="D137" s="763">
        <v>10</v>
      </c>
      <c r="E137" s="763" t="s">
        <v>590</v>
      </c>
      <c r="F137" s="800">
        <v>750</v>
      </c>
      <c r="G137" s="800">
        <f t="shared" si="5"/>
        <v>7500</v>
      </c>
      <c r="H137" s="799" t="s">
        <v>392</v>
      </c>
      <c r="I137" s="797" t="s">
        <v>1308</v>
      </c>
    </row>
    <row r="138" spans="1:9" s="794" customFormat="1" ht="25.5" customHeight="1">
      <c r="A138" s="797">
        <v>126</v>
      </c>
      <c r="B138" s="799" t="s">
        <v>1113</v>
      </c>
      <c r="C138" s="799" t="s">
        <v>1321</v>
      </c>
      <c r="D138" s="763">
        <v>10</v>
      </c>
      <c r="E138" s="763" t="s">
        <v>590</v>
      </c>
      <c r="F138" s="800">
        <v>800</v>
      </c>
      <c r="G138" s="800">
        <f t="shared" ref="G138:G142" si="8">D138*F138</f>
        <v>8000</v>
      </c>
      <c r="H138" s="799" t="s">
        <v>392</v>
      </c>
      <c r="I138" s="797" t="s">
        <v>1308</v>
      </c>
    </row>
    <row r="139" spans="1:9" s="794" customFormat="1" ht="25.5">
      <c r="A139" s="797">
        <v>127</v>
      </c>
      <c r="B139" s="799" t="s">
        <v>1116</v>
      </c>
      <c r="C139" s="799" t="s">
        <v>1321</v>
      </c>
      <c r="D139" s="763">
        <v>5</v>
      </c>
      <c r="E139" s="763" t="s">
        <v>590</v>
      </c>
      <c r="F139" s="800">
        <v>250</v>
      </c>
      <c r="G139" s="800">
        <f t="shared" si="8"/>
        <v>1250</v>
      </c>
      <c r="H139" s="799" t="s">
        <v>392</v>
      </c>
      <c r="I139" s="797" t="s">
        <v>1308</v>
      </c>
    </row>
    <row r="140" spans="1:9" s="794" customFormat="1" ht="25.5">
      <c r="A140" s="797">
        <v>128</v>
      </c>
      <c r="B140" s="799" t="s">
        <v>1130</v>
      </c>
      <c r="C140" s="799" t="s">
        <v>1321</v>
      </c>
      <c r="D140" s="763">
        <v>150</v>
      </c>
      <c r="E140" s="763" t="s">
        <v>590</v>
      </c>
      <c r="F140" s="800">
        <v>180</v>
      </c>
      <c r="G140" s="800">
        <f t="shared" si="8"/>
        <v>27000</v>
      </c>
      <c r="H140" s="799" t="s">
        <v>392</v>
      </c>
      <c r="I140" s="797" t="s">
        <v>1308</v>
      </c>
    </row>
    <row r="141" spans="1:9" s="794" customFormat="1" ht="25.5">
      <c r="A141" s="797">
        <v>129</v>
      </c>
      <c r="B141" s="799" t="s">
        <v>1120</v>
      </c>
      <c r="C141" s="799" t="s">
        <v>1321</v>
      </c>
      <c r="D141" s="763">
        <v>1</v>
      </c>
      <c r="E141" s="763" t="s">
        <v>590</v>
      </c>
      <c r="F141" s="800">
        <v>2500</v>
      </c>
      <c r="G141" s="800">
        <f t="shared" si="8"/>
        <v>2500</v>
      </c>
      <c r="H141" s="799" t="s">
        <v>392</v>
      </c>
      <c r="I141" s="797" t="s">
        <v>1308</v>
      </c>
    </row>
    <row r="142" spans="1:9" s="794" customFormat="1" ht="25.5">
      <c r="A142" s="797">
        <v>130</v>
      </c>
      <c r="B142" s="799" t="s">
        <v>1104</v>
      </c>
      <c r="C142" s="799" t="s">
        <v>1321</v>
      </c>
      <c r="D142" s="763">
        <v>15</v>
      </c>
      <c r="E142" s="763" t="s">
        <v>590</v>
      </c>
      <c r="F142" s="800">
        <v>1300</v>
      </c>
      <c r="G142" s="800">
        <f t="shared" si="8"/>
        <v>19500</v>
      </c>
      <c r="H142" s="799" t="s">
        <v>392</v>
      </c>
      <c r="I142" s="797" t="s">
        <v>1308</v>
      </c>
    </row>
    <row r="143" spans="1:9" s="794" customFormat="1" ht="25.5">
      <c r="A143" s="797">
        <v>131</v>
      </c>
      <c r="B143" s="799" t="s">
        <v>1158</v>
      </c>
      <c r="C143" s="799" t="s">
        <v>1321</v>
      </c>
      <c r="D143" s="763">
        <v>50</v>
      </c>
      <c r="E143" s="763" t="s">
        <v>1159</v>
      </c>
      <c r="F143" s="800">
        <v>200</v>
      </c>
      <c r="G143" s="800">
        <f t="shared" si="5"/>
        <v>10000</v>
      </c>
      <c r="H143" s="799" t="s">
        <v>392</v>
      </c>
      <c r="I143" s="797" t="s">
        <v>1308</v>
      </c>
    </row>
    <row r="144" spans="1:9" s="794" customFormat="1" ht="25.5">
      <c r="A144" s="797">
        <v>132</v>
      </c>
      <c r="B144" s="799" t="s">
        <v>1168</v>
      </c>
      <c r="C144" s="799" t="s">
        <v>1321</v>
      </c>
      <c r="D144" s="763">
        <v>20</v>
      </c>
      <c r="E144" s="763" t="s">
        <v>590</v>
      </c>
      <c r="F144" s="800">
        <v>380</v>
      </c>
      <c r="G144" s="800">
        <f t="shared" si="5"/>
        <v>7600</v>
      </c>
      <c r="H144" s="799" t="s">
        <v>392</v>
      </c>
      <c r="I144" s="797" t="s">
        <v>1308</v>
      </c>
    </row>
    <row r="145" spans="1:9" s="794" customFormat="1" ht="24" customHeight="1">
      <c r="A145" s="797">
        <v>133</v>
      </c>
      <c r="B145" s="799" t="s">
        <v>1147</v>
      </c>
      <c r="C145" s="799" t="s">
        <v>1321</v>
      </c>
      <c r="D145" s="763">
        <v>300</v>
      </c>
      <c r="E145" s="763" t="s">
        <v>590</v>
      </c>
      <c r="F145" s="800">
        <v>70</v>
      </c>
      <c r="G145" s="800">
        <f t="shared" si="5"/>
        <v>21000</v>
      </c>
      <c r="H145" s="799" t="s">
        <v>392</v>
      </c>
      <c r="I145" s="797" t="s">
        <v>1308</v>
      </c>
    </row>
    <row r="146" spans="1:9" s="794" customFormat="1" ht="24" customHeight="1">
      <c r="A146" s="797">
        <v>134</v>
      </c>
      <c r="B146" s="799" t="s">
        <v>1148</v>
      </c>
      <c r="C146" s="799" t="s">
        <v>1321</v>
      </c>
      <c r="D146" s="763">
        <v>300</v>
      </c>
      <c r="E146" s="763" t="s">
        <v>590</v>
      </c>
      <c r="F146" s="800">
        <v>120</v>
      </c>
      <c r="G146" s="800">
        <f t="shared" si="5"/>
        <v>36000</v>
      </c>
      <c r="H146" s="799" t="s">
        <v>393</v>
      </c>
      <c r="I146" s="797" t="s">
        <v>1308</v>
      </c>
    </row>
    <row r="147" spans="1:9" s="794" customFormat="1" ht="24.75" customHeight="1">
      <c r="A147" s="797">
        <v>135</v>
      </c>
      <c r="B147" s="799" t="s">
        <v>1149</v>
      </c>
      <c r="C147" s="799" t="s">
        <v>1321</v>
      </c>
      <c r="D147" s="763">
        <v>300</v>
      </c>
      <c r="E147" s="763" t="s">
        <v>590</v>
      </c>
      <c r="F147" s="800">
        <v>100</v>
      </c>
      <c r="G147" s="800">
        <f t="shared" si="5"/>
        <v>30000</v>
      </c>
      <c r="H147" s="799" t="s">
        <v>393</v>
      </c>
      <c r="I147" s="797" t="s">
        <v>1308</v>
      </c>
    </row>
    <row r="148" spans="1:9" s="794" customFormat="1" ht="25.5">
      <c r="A148" s="797">
        <v>136</v>
      </c>
      <c r="B148" s="799" t="s">
        <v>1131</v>
      </c>
      <c r="C148" s="799" t="s">
        <v>1321</v>
      </c>
      <c r="D148" s="763">
        <v>20</v>
      </c>
      <c r="E148" s="763" t="s">
        <v>590</v>
      </c>
      <c r="F148" s="800">
        <v>120</v>
      </c>
      <c r="G148" s="800">
        <f t="shared" si="5"/>
        <v>2400</v>
      </c>
      <c r="H148" s="799" t="s">
        <v>392</v>
      </c>
      <c r="I148" s="797" t="s">
        <v>1308</v>
      </c>
    </row>
    <row r="149" spans="1:9" s="794" customFormat="1" ht="19.5" customHeight="1">
      <c r="A149" s="1045" t="s">
        <v>1680</v>
      </c>
      <c r="B149" s="1046"/>
      <c r="C149" s="1046"/>
      <c r="D149" s="1046"/>
      <c r="E149" s="1046"/>
      <c r="F149" s="1047"/>
      <c r="G149" s="824">
        <f>SUM(G117:G148)</f>
        <v>325102.5</v>
      </c>
      <c r="H149" s="799"/>
      <c r="I149" s="797"/>
    </row>
    <row r="150" spans="1:9" s="794" customFormat="1" ht="25.5">
      <c r="A150" s="797">
        <v>137</v>
      </c>
      <c r="B150" s="799" t="s">
        <v>1135</v>
      </c>
      <c r="C150" s="799" t="s">
        <v>1321</v>
      </c>
      <c r="D150" s="763">
        <v>10</v>
      </c>
      <c r="E150" s="763" t="s">
        <v>590</v>
      </c>
      <c r="F150" s="800">
        <v>110</v>
      </c>
      <c r="G150" s="800">
        <f t="shared" si="5"/>
        <v>1100</v>
      </c>
      <c r="H150" s="799" t="s">
        <v>393</v>
      </c>
      <c r="I150" s="797" t="s">
        <v>1308</v>
      </c>
    </row>
    <row r="151" spans="1:9" s="794" customFormat="1" ht="25.5">
      <c r="A151" s="797">
        <v>138</v>
      </c>
      <c r="B151" s="799" t="s">
        <v>1073</v>
      </c>
      <c r="C151" s="799" t="s">
        <v>1321</v>
      </c>
      <c r="D151" s="763">
        <v>7</v>
      </c>
      <c r="E151" s="763" t="s">
        <v>590</v>
      </c>
      <c r="F151" s="800">
        <v>2600</v>
      </c>
      <c r="G151" s="800">
        <f t="shared" si="5"/>
        <v>18200</v>
      </c>
      <c r="H151" s="799" t="s">
        <v>393</v>
      </c>
      <c r="I151" s="797" t="s">
        <v>1308</v>
      </c>
    </row>
    <row r="152" spans="1:9" s="794" customFormat="1" ht="25.5">
      <c r="A152" s="797">
        <v>139</v>
      </c>
      <c r="B152" s="799" t="s">
        <v>1074</v>
      </c>
      <c r="C152" s="799" t="s">
        <v>1321</v>
      </c>
      <c r="D152" s="763">
        <v>1</v>
      </c>
      <c r="E152" s="763" t="s">
        <v>590</v>
      </c>
      <c r="F152" s="800">
        <v>1200</v>
      </c>
      <c r="G152" s="800">
        <f t="shared" si="5"/>
        <v>1200</v>
      </c>
      <c r="H152" s="799" t="s">
        <v>393</v>
      </c>
      <c r="I152" s="797" t="s">
        <v>1308</v>
      </c>
    </row>
    <row r="153" spans="1:9" s="794" customFormat="1" ht="25.5">
      <c r="A153" s="797">
        <v>140</v>
      </c>
      <c r="B153" s="799" t="s">
        <v>1075</v>
      </c>
      <c r="C153" s="799" t="s">
        <v>1321</v>
      </c>
      <c r="D153" s="763">
        <v>3</v>
      </c>
      <c r="E153" s="763" t="s">
        <v>590</v>
      </c>
      <c r="F153" s="800">
        <v>950</v>
      </c>
      <c r="G153" s="800">
        <f t="shared" si="5"/>
        <v>2850</v>
      </c>
      <c r="H153" s="799" t="s">
        <v>393</v>
      </c>
      <c r="I153" s="797" t="s">
        <v>1308</v>
      </c>
    </row>
    <row r="154" spans="1:9" s="794" customFormat="1" ht="25.5">
      <c r="A154" s="797">
        <v>141</v>
      </c>
      <c r="B154" s="799" t="s">
        <v>1076</v>
      </c>
      <c r="C154" s="799" t="s">
        <v>1321</v>
      </c>
      <c r="D154" s="763">
        <v>1</v>
      </c>
      <c r="E154" s="763" t="s">
        <v>590</v>
      </c>
      <c r="F154" s="800">
        <v>2250</v>
      </c>
      <c r="G154" s="800">
        <f t="shared" si="5"/>
        <v>2250</v>
      </c>
      <c r="H154" s="799" t="s">
        <v>393</v>
      </c>
      <c r="I154" s="797" t="s">
        <v>1308</v>
      </c>
    </row>
    <row r="155" spans="1:9" s="794" customFormat="1" ht="25.5">
      <c r="A155" s="797">
        <v>142</v>
      </c>
      <c r="B155" s="799" t="s">
        <v>1077</v>
      </c>
      <c r="C155" s="799" t="s">
        <v>1321</v>
      </c>
      <c r="D155" s="763">
        <v>1</v>
      </c>
      <c r="E155" s="763" t="s">
        <v>590</v>
      </c>
      <c r="F155" s="800">
        <v>10000</v>
      </c>
      <c r="G155" s="800">
        <f t="shared" si="5"/>
        <v>10000</v>
      </c>
      <c r="H155" s="799" t="s">
        <v>393</v>
      </c>
      <c r="I155" s="797" t="s">
        <v>1308</v>
      </c>
    </row>
    <row r="156" spans="1:9" s="794" customFormat="1" ht="25.5" customHeight="1">
      <c r="A156" s="797">
        <v>143</v>
      </c>
      <c r="B156" s="799" t="s">
        <v>1078</v>
      </c>
      <c r="C156" s="799" t="s">
        <v>1321</v>
      </c>
      <c r="D156" s="763">
        <v>1.25</v>
      </c>
      <c r="E156" s="763" t="s">
        <v>12</v>
      </c>
      <c r="F156" s="800">
        <v>130</v>
      </c>
      <c r="G156" s="800">
        <f t="shared" si="5"/>
        <v>162.5</v>
      </c>
      <c r="H156" s="799" t="s">
        <v>393</v>
      </c>
      <c r="I156" s="797" t="s">
        <v>1308</v>
      </c>
    </row>
    <row r="157" spans="1:9" s="794" customFormat="1" ht="25.5">
      <c r="A157" s="797">
        <v>144</v>
      </c>
      <c r="B157" s="799" t="s">
        <v>1079</v>
      </c>
      <c r="C157" s="799" t="s">
        <v>1321</v>
      </c>
      <c r="D157" s="763">
        <v>1</v>
      </c>
      <c r="E157" s="763" t="s">
        <v>590</v>
      </c>
      <c r="F157" s="800">
        <v>1300</v>
      </c>
      <c r="G157" s="800">
        <f t="shared" si="5"/>
        <v>1300</v>
      </c>
      <c r="H157" s="799" t="s">
        <v>393</v>
      </c>
      <c r="I157" s="797" t="s">
        <v>1308</v>
      </c>
    </row>
    <row r="158" spans="1:9" s="794" customFormat="1" ht="25.5">
      <c r="A158" s="797">
        <v>145</v>
      </c>
      <c r="B158" s="799" t="s">
        <v>1080</v>
      </c>
      <c r="C158" s="799" t="s">
        <v>1321</v>
      </c>
      <c r="D158" s="763">
        <v>1</v>
      </c>
      <c r="E158" s="763" t="s">
        <v>12</v>
      </c>
      <c r="F158" s="800">
        <v>4000</v>
      </c>
      <c r="G158" s="800">
        <f t="shared" si="5"/>
        <v>4000</v>
      </c>
      <c r="H158" s="799" t="s">
        <v>393</v>
      </c>
      <c r="I158" s="797" t="s">
        <v>1308</v>
      </c>
    </row>
    <row r="159" spans="1:9" s="794" customFormat="1" ht="25.5">
      <c r="A159" s="797">
        <v>146</v>
      </c>
      <c r="B159" s="799" t="s">
        <v>1081</v>
      </c>
      <c r="C159" s="799" t="s">
        <v>1321</v>
      </c>
      <c r="D159" s="763">
        <v>10</v>
      </c>
      <c r="E159" s="763" t="s">
        <v>12</v>
      </c>
      <c r="F159" s="800">
        <v>130</v>
      </c>
      <c r="G159" s="800">
        <f t="shared" si="5"/>
        <v>1300</v>
      </c>
      <c r="H159" s="799" t="s">
        <v>393</v>
      </c>
      <c r="I159" s="797" t="s">
        <v>1308</v>
      </c>
    </row>
    <row r="160" spans="1:9" s="794" customFormat="1" ht="25.5">
      <c r="A160" s="797">
        <v>147</v>
      </c>
      <c r="B160" s="799" t="s">
        <v>1139</v>
      </c>
      <c r="C160" s="799" t="s">
        <v>1321</v>
      </c>
      <c r="D160" s="763">
        <v>10</v>
      </c>
      <c r="E160" s="763" t="s">
        <v>590</v>
      </c>
      <c r="F160" s="800">
        <v>4500</v>
      </c>
      <c r="G160" s="800">
        <f t="shared" ref="G160" si="9">D160*F160</f>
        <v>45000</v>
      </c>
      <c r="H160" s="799" t="s">
        <v>393</v>
      </c>
      <c r="I160" s="797" t="s">
        <v>1308</v>
      </c>
    </row>
    <row r="161" spans="1:9" s="794" customFormat="1" ht="25.5">
      <c r="A161" s="797">
        <v>148</v>
      </c>
      <c r="B161" s="799" t="s">
        <v>1162</v>
      </c>
      <c r="C161" s="799" t="s">
        <v>1321</v>
      </c>
      <c r="D161" s="763">
        <v>40</v>
      </c>
      <c r="E161" s="763" t="s">
        <v>590</v>
      </c>
      <c r="F161" s="800">
        <v>300</v>
      </c>
      <c r="G161" s="800">
        <f t="shared" si="5"/>
        <v>12000</v>
      </c>
      <c r="H161" s="799" t="s">
        <v>393</v>
      </c>
      <c r="I161" s="797" t="s">
        <v>1308</v>
      </c>
    </row>
    <row r="162" spans="1:9" s="794" customFormat="1" ht="25.5">
      <c r="A162" s="797">
        <v>149</v>
      </c>
      <c r="B162" s="799" t="s">
        <v>1091</v>
      </c>
      <c r="C162" s="799" t="s">
        <v>1321</v>
      </c>
      <c r="D162" s="763">
        <v>15</v>
      </c>
      <c r="E162" s="763" t="s">
        <v>590</v>
      </c>
      <c r="F162" s="800">
        <v>50</v>
      </c>
      <c r="G162" s="800">
        <f t="shared" ref="G162" si="10">D162*F162</f>
        <v>750</v>
      </c>
      <c r="H162" s="799" t="s">
        <v>393</v>
      </c>
      <c r="I162" s="797" t="s">
        <v>1308</v>
      </c>
    </row>
    <row r="163" spans="1:9" s="794" customFormat="1" ht="25.5" customHeight="1">
      <c r="A163" s="797">
        <v>150</v>
      </c>
      <c r="B163" s="799" t="s">
        <v>1136</v>
      </c>
      <c r="C163" s="799" t="s">
        <v>1321</v>
      </c>
      <c r="D163" s="763">
        <v>44</v>
      </c>
      <c r="E163" s="763" t="s">
        <v>590</v>
      </c>
      <c r="F163" s="800">
        <v>2500</v>
      </c>
      <c r="G163" s="800">
        <f t="shared" si="5"/>
        <v>110000</v>
      </c>
      <c r="H163" s="799" t="s">
        <v>393</v>
      </c>
      <c r="I163" s="797" t="s">
        <v>1308</v>
      </c>
    </row>
    <row r="164" spans="1:9" s="794" customFormat="1" ht="25.5">
      <c r="A164" s="797">
        <v>151</v>
      </c>
      <c r="B164" s="799" t="s">
        <v>1070</v>
      </c>
      <c r="C164" s="799" t="s">
        <v>1321</v>
      </c>
      <c r="D164" s="763">
        <v>10</v>
      </c>
      <c r="E164" s="763" t="s">
        <v>590</v>
      </c>
      <c r="F164" s="800">
        <v>150</v>
      </c>
      <c r="G164" s="800">
        <f t="shared" ref="G164" si="11">D164*F164</f>
        <v>1500</v>
      </c>
      <c r="H164" s="799" t="s">
        <v>393</v>
      </c>
      <c r="I164" s="797" t="s">
        <v>1308</v>
      </c>
    </row>
    <row r="165" spans="1:9" s="794" customFormat="1" ht="23.25" customHeight="1">
      <c r="A165" s="797">
        <v>152</v>
      </c>
      <c r="B165" s="799" t="s">
        <v>1085</v>
      </c>
      <c r="C165" s="799" t="s">
        <v>1321</v>
      </c>
      <c r="D165" s="763">
        <v>48</v>
      </c>
      <c r="E165" s="763" t="s">
        <v>590</v>
      </c>
      <c r="F165" s="800">
        <v>1200</v>
      </c>
      <c r="G165" s="800">
        <f t="shared" si="5"/>
        <v>57600</v>
      </c>
      <c r="H165" s="799" t="s">
        <v>393</v>
      </c>
      <c r="I165" s="797" t="s">
        <v>1308</v>
      </c>
    </row>
    <row r="166" spans="1:9" s="794" customFormat="1" ht="23.25" customHeight="1">
      <c r="A166" s="1045" t="s">
        <v>1681</v>
      </c>
      <c r="B166" s="1046"/>
      <c r="C166" s="1046"/>
      <c r="D166" s="1046"/>
      <c r="E166" s="1046"/>
      <c r="F166" s="1047"/>
      <c r="G166" s="824">
        <f>SUM(G150:G165)</f>
        <v>269212.5</v>
      </c>
      <c r="H166" s="799"/>
      <c r="I166" s="797"/>
    </row>
    <row r="167" spans="1:9" s="794" customFormat="1" ht="25.5">
      <c r="A167" s="797">
        <v>153</v>
      </c>
      <c r="B167" s="799" t="s">
        <v>1121</v>
      </c>
      <c r="C167" s="799" t="s">
        <v>1321</v>
      </c>
      <c r="D167" s="763">
        <v>15</v>
      </c>
      <c r="E167" s="763" t="s">
        <v>590</v>
      </c>
      <c r="F167" s="800">
        <v>1100</v>
      </c>
      <c r="G167" s="800">
        <f t="shared" si="5"/>
        <v>16500</v>
      </c>
      <c r="H167" s="799" t="s">
        <v>394</v>
      </c>
      <c r="I167" s="797" t="s">
        <v>1308</v>
      </c>
    </row>
    <row r="168" spans="1:9" s="794" customFormat="1" ht="25.5">
      <c r="A168" s="797">
        <v>154</v>
      </c>
      <c r="B168" s="799" t="s">
        <v>1073</v>
      </c>
      <c r="C168" s="799" t="s">
        <v>1321</v>
      </c>
      <c r="D168" s="763">
        <v>7</v>
      </c>
      <c r="E168" s="763" t="s">
        <v>590</v>
      </c>
      <c r="F168" s="800">
        <v>2600</v>
      </c>
      <c r="G168" s="800">
        <f t="shared" si="5"/>
        <v>18200</v>
      </c>
      <c r="H168" s="799" t="s">
        <v>394</v>
      </c>
      <c r="I168" s="797" t="s">
        <v>1308</v>
      </c>
    </row>
    <row r="169" spans="1:9" s="794" customFormat="1" ht="25.5">
      <c r="A169" s="797">
        <v>155</v>
      </c>
      <c r="B169" s="799" t="s">
        <v>1074</v>
      </c>
      <c r="C169" s="799" t="s">
        <v>1321</v>
      </c>
      <c r="D169" s="763">
        <v>1</v>
      </c>
      <c r="E169" s="763" t="s">
        <v>590</v>
      </c>
      <c r="F169" s="800">
        <v>1200</v>
      </c>
      <c r="G169" s="800">
        <f t="shared" si="5"/>
        <v>1200</v>
      </c>
      <c r="H169" s="799" t="s">
        <v>394</v>
      </c>
      <c r="I169" s="797" t="s">
        <v>1308</v>
      </c>
    </row>
    <row r="170" spans="1:9" s="794" customFormat="1" ht="25.5">
      <c r="A170" s="797">
        <v>156</v>
      </c>
      <c r="B170" s="799" t="s">
        <v>1075</v>
      </c>
      <c r="C170" s="799" t="s">
        <v>1321</v>
      </c>
      <c r="D170" s="763">
        <v>3</v>
      </c>
      <c r="E170" s="763" t="s">
        <v>590</v>
      </c>
      <c r="F170" s="800">
        <v>950</v>
      </c>
      <c r="G170" s="800">
        <f t="shared" si="5"/>
        <v>2850</v>
      </c>
      <c r="H170" s="799" t="s">
        <v>394</v>
      </c>
      <c r="I170" s="797" t="s">
        <v>1308</v>
      </c>
    </row>
    <row r="171" spans="1:9" s="794" customFormat="1" ht="25.5">
      <c r="A171" s="797">
        <v>157</v>
      </c>
      <c r="B171" s="799" t="s">
        <v>1076</v>
      </c>
      <c r="C171" s="799" t="s">
        <v>1321</v>
      </c>
      <c r="D171" s="763">
        <v>1</v>
      </c>
      <c r="E171" s="763" t="s">
        <v>590</v>
      </c>
      <c r="F171" s="800">
        <v>2250</v>
      </c>
      <c r="G171" s="800">
        <f t="shared" si="5"/>
        <v>2250</v>
      </c>
      <c r="H171" s="799" t="s">
        <v>394</v>
      </c>
      <c r="I171" s="797" t="s">
        <v>1308</v>
      </c>
    </row>
    <row r="172" spans="1:9" s="794" customFormat="1" ht="25.5">
      <c r="A172" s="797">
        <v>158</v>
      </c>
      <c r="B172" s="799" t="s">
        <v>1077</v>
      </c>
      <c r="C172" s="799" t="s">
        <v>1321</v>
      </c>
      <c r="D172" s="763">
        <v>1</v>
      </c>
      <c r="E172" s="763" t="s">
        <v>590</v>
      </c>
      <c r="F172" s="800">
        <v>10000</v>
      </c>
      <c r="G172" s="800">
        <f t="shared" si="5"/>
        <v>10000</v>
      </c>
      <c r="H172" s="799" t="s">
        <v>394</v>
      </c>
      <c r="I172" s="797" t="s">
        <v>1308</v>
      </c>
    </row>
    <row r="173" spans="1:9" s="794" customFormat="1" ht="25.5" customHeight="1">
      <c r="A173" s="797">
        <v>159</v>
      </c>
      <c r="B173" s="799" t="s">
        <v>1078</v>
      </c>
      <c r="C173" s="799" t="s">
        <v>1321</v>
      </c>
      <c r="D173" s="763">
        <v>1.25</v>
      </c>
      <c r="E173" s="763" t="s">
        <v>12</v>
      </c>
      <c r="F173" s="800">
        <v>130</v>
      </c>
      <c r="G173" s="800">
        <f t="shared" si="5"/>
        <v>162.5</v>
      </c>
      <c r="H173" s="799" t="s">
        <v>394</v>
      </c>
      <c r="I173" s="797" t="s">
        <v>1308</v>
      </c>
    </row>
    <row r="174" spans="1:9" s="794" customFormat="1" ht="25.5">
      <c r="A174" s="797">
        <v>160</v>
      </c>
      <c r="B174" s="799" t="s">
        <v>1079</v>
      </c>
      <c r="C174" s="799" t="s">
        <v>1321</v>
      </c>
      <c r="D174" s="763">
        <v>1</v>
      </c>
      <c r="E174" s="763" t="s">
        <v>590</v>
      </c>
      <c r="F174" s="800">
        <v>1300</v>
      </c>
      <c r="G174" s="800">
        <f t="shared" si="5"/>
        <v>1300</v>
      </c>
      <c r="H174" s="799" t="s">
        <v>394</v>
      </c>
      <c r="I174" s="797" t="s">
        <v>1308</v>
      </c>
    </row>
    <row r="175" spans="1:9" s="794" customFormat="1" ht="25.5">
      <c r="A175" s="797">
        <v>161</v>
      </c>
      <c r="B175" s="799" t="s">
        <v>1080</v>
      </c>
      <c r="C175" s="799" t="s">
        <v>1321</v>
      </c>
      <c r="D175" s="763">
        <v>1</v>
      </c>
      <c r="E175" s="763" t="s">
        <v>12</v>
      </c>
      <c r="F175" s="800">
        <v>4000</v>
      </c>
      <c r="G175" s="800">
        <f t="shared" si="5"/>
        <v>4000</v>
      </c>
      <c r="H175" s="799" t="s">
        <v>394</v>
      </c>
      <c r="I175" s="797" t="s">
        <v>1308</v>
      </c>
    </row>
    <row r="176" spans="1:9" s="794" customFormat="1" ht="25.5">
      <c r="A176" s="797">
        <v>162</v>
      </c>
      <c r="B176" s="799" t="s">
        <v>1081</v>
      </c>
      <c r="C176" s="799" t="s">
        <v>1321</v>
      </c>
      <c r="D176" s="763">
        <v>10</v>
      </c>
      <c r="E176" s="763" t="s">
        <v>12</v>
      </c>
      <c r="F176" s="800">
        <v>130</v>
      </c>
      <c r="G176" s="800">
        <f t="shared" si="5"/>
        <v>1300</v>
      </c>
      <c r="H176" s="799" t="s">
        <v>394</v>
      </c>
      <c r="I176" s="797" t="s">
        <v>1308</v>
      </c>
    </row>
    <row r="177" spans="1:9" s="794" customFormat="1" ht="25.5">
      <c r="A177" s="797">
        <v>163</v>
      </c>
      <c r="B177" s="799" t="s">
        <v>1084</v>
      </c>
      <c r="C177" s="799" t="s">
        <v>1321</v>
      </c>
      <c r="D177" s="763">
        <v>30</v>
      </c>
      <c r="E177" s="763" t="s">
        <v>590</v>
      </c>
      <c r="F177" s="800">
        <v>1200</v>
      </c>
      <c r="G177" s="800">
        <f t="shared" ref="G177" si="12">D177*F177</f>
        <v>36000</v>
      </c>
      <c r="H177" s="799" t="s">
        <v>394</v>
      </c>
      <c r="I177" s="797" t="s">
        <v>1308</v>
      </c>
    </row>
    <row r="178" spans="1:9" s="794" customFormat="1" ht="25.5">
      <c r="A178" s="797">
        <v>164</v>
      </c>
      <c r="B178" s="826" t="s">
        <v>1117</v>
      </c>
      <c r="C178" s="826" t="s">
        <v>1321</v>
      </c>
      <c r="D178" s="827">
        <v>10</v>
      </c>
      <c r="E178" s="827" t="s">
        <v>590</v>
      </c>
      <c r="F178" s="828">
        <v>1100</v>
      </c>
      <c r="G178" s="828">
        <f t="shared" si="5"/>
        <v>11000</v>
      </c>
      <c r="H178" s="799" t="s">
        <v>394</v>
      </c>
      <c r="I178" s="797" t="s">
        <v>1308</v>
      </c>
    </row>
    <row r="179" spans="1:9" s="794" customFormat="1" ht="25.5" customHeight="1">
      <c r="A179" s="797">
        <v>165</v>
      </c>
      <c r="B179" s="799" t="s">
        <v>1106</v>
      </c>
      <c r="C179" s="799" t="s">
        <v>1321</v>
      </c>
      <c r="D179" s="763">
        <v>2</v>
      </c>
      <c r="E179" s="763" t="s">
        <v>12</v>
      </c>
      <c r="F179" s="800">
        <v>2400</v>
      </c>
      <c r="G179" s="800">
        <f>D179*F179</f>
        <v>4800</v>
      </c>
      <c r="H179" s="799" t="s">
        <v>394</v>
      </c>
      <c r="I179" s="797" t="s">
        <v>1308</v>
      </c>
    </row>
    <row r="180" spans="1:9" s="794" customFormat="1" ht="27" customHeight="1">
      <c r="A180" s="797">
        <v>166</v>
      </c>
      <c r="B180" s="799" t="s">
        <v>1072</v>
      </c>
      <c r="C180" s="799" t="s">
        <v>1321</v>
      </c>
      <c r="D180" s="763">
        <v>5</v>
      </c>
      <c r="E180" s="763" t="s">
        <v>12</v>
      </c>
      <c r="F180" s="800">
        <v>380</v>
      </c>
      <c r="G180" s="800">
        <f t="shared" ref="G180:G181" si="13">D180*F180</f>
        <v>1900</v>
      </c>
      <c r="H180" s="799" t="s">
        <v>394</v>
      </c>
      <c r="I180" s="797" t="s">
        <v>1308</v>
      </c>
    </row>
    <row r="181" spans="1:9" s="794" customFormat="1" ht="25.5">
      <c r="A181" s="797">
        <v>167</v>
      </c>
      <c r="B181" s="799" t="s">
        <v>1128</v>
      </c>
      <c r="C181" s="799" t="s">
        <v>1321</v>
      </c>
      <c r="D181" s="763">
        <v>10</v>
      </c>
      <c r="E181" s="763" t="s">
        <v>590</v>
      </c>
      <c r="F181" s="800">
        <v>750</v>
      </c>
      <c r="G181" s="800">
        <f t="shared" si="13"/>
        <v>7500</v>
      </c>
      <c r="H181" s="799" t="s">
        <v>394</v>
      </c>
      <c r="I181" s="797" t="s">
        <v>1308</v>
      </c>
    </row>
    <row r="182" spans="1:9" s="794" customFormat="1" ht="25.5">
      <c r="A182" s="797">
        <v>168</v>
      </c>
      <c r="B182" s="799" t="s">
        <v>1069</v>
      </c>
      <c r="C182" s="799" t="s">
        <v>1321</v>
      </c>
      <c r="D182" s="763">
        <v>10</v>
      </c>
      <c r="E182" s="763" t="s">
        <v>590</v>
      </c>
      <c r="F182" s="800">
        <v>2900</v>
      </c>
      <c r="G182" s="800">
        <f t="shared" si="5"/>
        <v>29000</v>
      </c>
      <c r="H182" s="799" t="s">
        <v>1323</v>
      </c>
      <c r="I182" s="797" t="s">
        <v>1308</v>
      </c>
    </row>
    <row r="183" spans="1:9" s="794" customFormat="1" ht="25.5" customHeight="1">
      <c r="A183" s="797">
        <v>169</v>
      </c>
      <c r="B183" s="799" t="s">
        <v>1118</v>
      </c>
      <c r="C183" s="799" t="s">
        <v>1321</v>
      </c>
      <c r="D183" s="763">
        <v>10</v>
      </c>
      <c r="E183" s="763" t="s">
        <v>590</v>
      </c>
      <c r="F183" s="800">
        <v>1200</v>
      </c>
      <c r="G183" s="800">
        <f t="shared" si="5"/>
        <v>12000</v>
      </c>
      <c r="H183" s="799" t="s">
        <v>394</v>
      </c>
      <c r="I183" s="797" t="s">
        <v>1308</v>
      </c>
    </row>
    <row r="184" spans="1:9" s="794" customFormat="1" ht="25.5">
      <c r="A184" s="797">
        <v>170</v>
      </c>
      <c r="B184" s="799" t="s">
        <v>1112</v>
      </c>
      <c r="C184" s="799" t="s">
        <v>1321</v>
      </c>
      <c r="D184" s="763">
        <v>15</v>
      </c>
      <c r="E184" s="763" t="s">
        <v>590</v>
      </c>
      <c r="F184" s="800">
        <v>1200</v>
      </c>
      <c r="G184" s="800">
        <f t="shared" ref="G184:G185" si="14">D184*F184</f>
        <v>18000</v>
      </c>
      <c r="H184" s="799" t="s">
        <v>394</v>
      </c>
      <c r="I184" s="797" t="s">
        <v>1308</v>
      </c>
    </row>
    <row r="185" spans="1:9" s="794" customFormat="1" ht="25.5">
      <c r="A185" s="797">
        <v>171</v>
      </c>
      <c r="B185" s="799" t="s">
        <v>1135</v>
      </c>
      <c r="C185" s="799" t="s">
        <v>1321</v>
      </c>
      <c r="D185" s="763">
        <v>10</v>
      </c>
      <c r="E185" s="763" t="s">
        <v>590</v>
      </c>
      <c r="F185" s="800">
        <v>110</v>
      </c>
      <c r="G185" s="800">
        <f t="shared" si="14"/>
        <v>1100</v>
      </c>
      <c r="H185" s="799" t="s">
        <v>394</v>
      </c>
      <c r="I185" s="797" t="s">
        <v>1308</v>
      </c>
    </row>
    <row r="186" spans="1:9" s="794" customFormat="1" ht="25.5" customHeight="1">
      <c r="A186" s="797">
        <v>172</v>
      </c>
      <c r="B186" s="799" t="s">
        <v>1071</v>
      </c>
      <c r="C186" s="799" t="s">
        <v>1321</v>
      </c>
      <c r="D186" s="763">
        <v>10</v>
      </c>
      <c r="E186" s="763" t="s">
        <v>590</v>
      </c>
      <c r="F186" s="800">
        <v>180</v>
      </c>
      <c r="G186" s="800">
        <f t="shared" ref="G186:G187" si="15">D186*F186</f>
        <v>1800</v>
      </c>
      <c r="H186" s="799" t="s">
        <v>394</v>
      </c>
      <c r="I186" s="797" t="s">
        <v>1308</v>
      </c>
    </row>
    <row r="187" spans="1:9" s="794" customFormat="1" ht="25.5">
      <c r="A187" s="797">
        <v>173</v>
      </c>
      <c r="B187" s="799" t="s">
        <v>1105</v>
      </c>
      <c r="C187" s="799" t="s">
        <v>1321</v>
      </c>
      <c r="D187" s="763">
        <v>20</v>
      </c>
      <c r="E187" s="763" t="s">
        <v>590</v>
      </c>
      <c r="F187" s="800">
        <v>80</v>
      </c>
      <c r="G187" s="800">
        <f t="shared" si="15"/>
        <v>1600</v>
      </c>
      <c r="H187" s="799" t="s">
        <v>394</v>
      </c>
      <c r="I187" s="797" t="s">
        <v>1308</v>
      </c>
    </row>
    <row r="188" spans="1:9" s="794" customFormat="1" ht="25.5">
      <c r="A188" s="797">
        <v>174</v>
      </c>
      <c r="B188" s="799" t="s">
        <v>1137</v>
      </c>
      <c r="C188" s="799" t="s">
        <v>1321</v>
      </c>
      <c r="D188" s="763">
        <v>50</v>
      </c>
      <c r="E188" s="763" t="s">
        <v>590</v>
      </c>
      <c r="F188" s="800">
        <v>4000</v>
      </c>
      <c r="G188" s="800">
        <f t="shared" si="5"/>
        <v>200000</v>
      </c>
      <c r="H188" s="799" t="s">
        <v>394</v>
      </c>
      <c r="I188" s="797" t="s">
        <v>1308</v>
      </c>
    </row>
    <row r="189" spans="1:9" s="794" customFormat="1" ht="25.5">
      <c r="A189" s="797">
        <v>175</v>
      </c>
      <c r="B189" s="799" t="s">
        <v>1157</v>
      </c>
      <c r="C189" s="799" t="s">
        <v>1321</v>
      </c>
      <c r="D189" s="763">
        <v>2</v>
      </c>
      <c r="E189" s="763" t="s">
        <v>590</v>
      </c>
      <c r="F189" s="800">
        <v>6000</v>
      </c>
      <c r="G189" s="800">
        <f t="shared" si="5"/>
        <v>12000</v>
      </c>
      <c r="H189" s="799" t="s">
        <v>394</v>
      </c>
      <c r="I189" s="797" t="s">
        <v>1308</v>
      </c>
    </row>
    <row r="190" spans="1:9" s="794" customFormat="1" ht="25.5">
      <c r="A190" s="797">
        <v>176</v>
      </c>
      <c r="B190" s="799" t="s">
        <v>1124</v>
      </c>
      <c r="C190" s="799" t="s">
        <v>1321</v>
      </c>
      <c r="D190" s="763">
        <v>5</v>
      </c>
      <c r="E190" s="763" t="s">
        <v>590</v>
      </c>
      <c r="F190" s="800">
        <v>150</v>
      </c>
      <c r="G190" s="800">
        <f t="shared" ref="G190" si="16">D190*F190</f>
        <v>750</v>
      </c>
      <c r="H190" s="799" t="s">
        <v>394</v>
      </c>
      <c r="I190" s="797" t="s">
        <v>1308</v>
      </c>
    </row>
    <row r="191" spans="1:9" s="794" customFormat="1" ht="25.5">
      <c r="A191" s="797">
        <v>177</v>
      </c>
      <c r="B191" s="799" t="s">
        <v>1163</v>
      </c>
      <c r="C191" s="799" t="s">
        <v>1321</v>
      </c>
      <c r="D191" s="763">
        <v>40</v>
      </c>
      <c r="E191" s="763" t="s">
        <v>590</v>
      </c>
      <c r="F191" s="800">
        <v>450</v>
      </c>
      <c r="G191" s="800">
        <f t="shared" si="5"/>
        <v>18000</v>
      </c>
      <c r="H191" s="799" t="s">
        <v>394</v>
      </c>
      <c r="I191" s="797" t="s">
        <v>1308</v>
      </c>
    </row>
    <row r="192" spans="1:9" s="794" customFormat="1" ht="25.5">
      <c r="A192" s="797">
        <v>178</v>
      </c>
      <c r="B192" s="799" t="s">
        <v>1111</v>
      </c>
      <c r="C192" s="799" t="s">
        <v>1321</v>
      </c>
      <c r="D192" s="763">
        <v>15</v>
      </c>
      <c r="E192" s="763" t="s">
        <v>590</v>
      </c>
      <c r="F192" s="800">
        <v>450</v>
      </c>
      <c r="G192" s="800">
        <f t="shared" si="5"/>
        <v>6750</v>
      </c>
      <c r="H192" s="799" t="s">
        <v>394</v>
      </c>
      <c r="I192" s="797" t="s">
        <v>1308</v>
      </c>
    </row>
    <row r="193" spans="1:9" s="794" customFormat="1" ht="25.5">
      <c r="A193" s="797">
        <v>179</v>
      </c>
      <c r="B193" s="799" t="s">
        <v>1068</v>
      </c>
      <c r="C193" s="799" t="s">
        <v>1321</v>
      </c>
      <c r="D193" s="763">
        <v>2</v>
      </c>
      <c r="E193" s="763" t="s">
        <v>590</v>
      </c>
      <c r="F193" s="800">
        <v>2500</v>
      </c>
      <c r="G193" s="800">
        <f t="shared" si="5"/>
        <v>5000</v>
      </c>
      <c r="H193" s="799" t="s">
        <v>394</v>
      </c>
      <c r="I193" s="797" t="s">
        <v>1308</v>
      </c>
    </row>
    <row r="194" spans="1:9" s="794" customFormat="1" ht="26.25" customHeight="1">
      <c r="A194" s="797">
        <v>180</v>
      </c>
      <c r="B194" s="799" t="s">
        <v>1150</v>
      </c>
      <c r="C194" s="799" t="s">
        <v>1321</v>
      </c>
      <c r="D194" s="763">
        <v>200</v>
      </c>
      <c r="E194" s="763" t="s">
        <v>590</v>
      </c>
      <c r="F194" s="800">
        <v>150</v>
      </c>
      <c r="G194" s="800">
        <f t="shared" si="5"/>
        <v>30000</v>
      </c>
      <c r="H194" s="799" t="s">
        <v>394</v>
      </c>
      <c r="I194" s="797" t="s">
        <v>1308</v>
      </c>
    </row>
    <row r="195" spans="1:9" s="794" customFormat="1" ht="25.5" customHeight="1">
      <c r="A195" s="797">
        <v>181</v>
      </c>
      <c r="B195" s="799" t="s">
        <v>1106</v>
      </c>
      <c r="C195" s="799" t="s">
        <v>1321</v>
      </c>
      <c r="D195" s="763">
        <v>2</v>
      </c>
      <c r="E195" s="763" t="s">
        <v>12</v>
      </c>
      <c r="F195" s="800">
        <v>2400</v>
      </c>
      <c r="G195" s="800">
        <f t="shared" ref="G195" si="17">D195*F195</f>
        <v>4800</v>
      </c>
      <c r="H195" s="799" t="s">
        <v>394</v>
      </c>
      <c r="I195" s="797" t="s">
        <v>1308</v>
      </c>
    </row>
    <row r="196" spans="1:9" s="794" customFormat="1" ht="25.5">
      <c r="A196" s="797">
        <v>182</v>
      </c>
      <c r="B196" s="799" t="s">
        <v>1114</v>
      </c>
      <c r="C196" s="799" t="s">
        <v>1321</v>
      </c>
      <c r="D196" s="763">
        <v>10</v>
      </c>
      <c r="E196" s="763" t="s">
        <v>12</v>
      </c>
      <c r="F196" s="800">
        <v>480</v>
      </c>
      <c r="G196" s="800">
        <f t="shared" ref="G196" si="18">D196*F196</f>
        <v>4800</v>
      </c>
      <c r="H196" s="799" t="s">
        <v>394</v>
      </c>
      <c r="I196" s="797" t="s">
        <v>1308</v>
      </c>
    </row>
    <row r="197" spans="1:9" s="794" customFormat="1" ht="25.5">
      <c r="A197" s="797">
        <v>183</v>
      </c>
      <c r="B197" s="799" t="s">
        <v>1132</v>
      </c>
      <c r="C197" s="799" t="s">
        <v>1321</v>
      </c>
      <c r="D197" s="763">
        <v>5</v>
      </c>
      <c r="E197" s="763" t="s">
        <v>99</v>
      </c>
      <c r="F197" s="800">
        <v>150</v>
      </c>
      <c r="G197" s="800">
        <f t="shared" si="5"/>
        <v>750</v>
      </c>
      <c r="H197" s="799" t="s">
        <v>394</v>
      </c>
      <c r="I197" s="797" t="s">
        <v>1308</v>
      </c>
    </row>
    <row r="198" spans="1:9" s="794" customFormat="1" ht="25.5">
      <c r="A198" s="797">
        <v>184</v>
      </c>
      <c r="B198" s="799" t="s">
        <v>1125</v>
      </c>
      <c r="C198" s="799" t="s">
        <v>1321</v>
      </c>
      <c r="D198" s="763">
        <v>10</v>
      </c>
      <c r="E198" s="763" t="s">
        <v>1126</v>
      </c>
      <c r="F198" s="800">
        <v>1800</v>
      </c>
      <c r="G198" s="800">
        <f t="shared" ref="G198" si="19">D198*F198</f>
        <v>18000</v>
      </c>
      <c r="H198" s="799" t="s">
        <v>394</v>
      </c>
      <c r="I198" s="797" t="s">
        <v>1308</v>
      </c>
    </row>
    <row r="199" spans="1:9" s="794" customFormat="1" ht="25.5">
      <c r="A199" s="797">
        <v>185</v>
      </c>
      <c r="B199" s="799" t="s">
        <v>1109</v>
      </c>
      <c r="C199" s="799" t="s">
        <v>1321</v>
      </c>
      <c r="D199" s="763">
        <v>15</v>
      </c>
      <c r="E199" s="763" t="s">
        <v>590</v>
      </c>
      <c r="F199" s="800">
        <v>320</v>
      </c>
      <c r="G199" s="800">
        <f t="shared" si="5"/>
        <v>4800</v>
      </c>
      <c r="H199" s="799" t="s">
        <v>394</v>
      </c>
      <c r="I199" s="797" t="s">
        <v>1308</v>
      </c>
    </row>
    <row r="200" spans="1:9" s="794" customFormat="1" ht="25.5">
      <c r="A200" s="797">
        <v>186</v>
      </c>
      <c r="B200" s="799" t="s">
        <v>1169</v>
      </c>
      <c r="C200" s="799" t="s">
        <v>1321</v>
      </c>
      <c r="D200" s="763">
        <v>20</v>
      </c>
      <c r="E200" s="763" t="s">
        <v>590</v>
      </c>
      <c r="F200" s="800">
        <v>450</v>
      </c>
      <c r="G200" s="800">
        <f t="shared" ref="G200:G270" si="20">D200*F200</f>
        <v>9000</v>
      </c>
      <c r="H200" s="799" t="s">
        <v>394</v>
      </c>
      <c r="I200" s="797" t="s">
        <v>1308</v>
      </c>
    </row>
    <row r="201" spans="1:9" s="794" customFormat="1" ht="24" customHeight="1">
      <c r="A201" s="797">
        <v>187</v>
      </c>
      <c r="B201" s="799" t="s">
        <v>1083</v>
      </c>
      <c r="C201" s="799" t="s">
        <v>1321</v>
      </c>
      <c r="D201" s="763">
        <v>2</v>
      </c>
      <c r="E201" s="763" t="s">
        <v>12</v>
      </c>
      <c r="F201" s="800">
        <v>700</v>
      </c>
      <c r="G201" s="800">
        <f t="shared" si="20"/>
        <v>1400</v>
      </c>
      <c r="H201" s="799" t="s">
        <v>394</v>
      </c>
      <c r="I201" s="797" t="s">
        <v>1308</v>
      </c>
    </row>
    <row r="202" spans="1:9" s="794" customFormat="1" ht="27.75" customHeight="1">
      <c r="A202" s="797">
        <v>188</v>
      </c>
      <c r="B202" s="799" t="s">
        <v>1129</v>
      </c>
      <c r="C202" s="799" t="s">
        <v>1321</v>
      </c>
      <c r="D202" s="763">
        <v>15</v>
      </c>
      <c r="E202" s="763" t="s">
        <v>590</v>
      </c>
      <c r="F202" s="800">
        <v>950</v>
      </c>
      <c r="G202" s="800">
        <f t="shared" si="20"/>
        <v>14250</v>
      </c>
      <c r="H202" s="799" t="s">
        <v>1682</v>
      </c>
      <c r="I202" s="797" t="s">
        <v>1308</v>
      </c>
    </row>
    <row r="203" spans="1:9" s="794" customFormat="1" ht="25.5">
      <c r="A203" s="797">
        <v>189</v>
      </c>
      <c r="B203" s="799" t="s">
        <v>1094</v>
      </c>
      <c r="C203" s="799" t="s">
        <v>1321</v>
      </c>
      <c r="D203" s="763">
        <v>2</v>
      </c>
      <c r="E203" s="763" t="s">
        <v>590</v>
      </c>
      <c r="F203" s="800">
        <v>6000</v>
      </c>
      <c r="G203" s="800">
        <f t="shared" si="20"/>
        <v>12000</v>
      </c>
      <c r="H203" s="799" t="s">
        <v>394</v>
      </c>
      <c r="I203" s="797" t="s">
        <v>1308</v>
      </c>
    </row>
    <row r="204" spans="1:9" s="794" customFormat="1">
      <c r="A204" s="1045" t="s">
        <v>1683</v>
      </c>
      <c r="B204" s="1046"/>
      <c r="C204" s="1046"/>
      <c r="D204" s="1046"/>
      <c r="E204" s="1046"/>
      <c r="F204" s="1047"/>
      <c r="G204" s="824">
        <f>SUM(G167:G203)</f>
        <v>524762.5</v>
      </c>
      <c r="H204" s="799"/>
      <c r="I204" s="797"/>
    </row>
    <row r="205" spans="1:9" s="794" customFormat="1" ht="24" customHeight="1">
      <c r="A205" s="797">
        <v>190</v>
      </c>
      <c r="B205" s="799" t="s">
        <v>1100</v>
      </c>
      <c r="C205" s="799" t="s">
        <v>1321</v>
      </c>
      <c r="D205" s="763">
        <v>24</v>
      </c>
      <c r="E205" s="763" t="s">
        <v>99</v>
      </c>
      <c r="F205" s="800">
        <v>750</v>
      </c>
      <c r="G205" s="800">
        <f t="shared" si="20"/>
        <v>18000</v>
      </c>
      <c r="H205" s="799" t="s">
        <v>395</v>
      </c>
      <c r="I205" s="797" t="s">
        <v>1308</v>
      </c>
    </row>
    <row r="206" spans="1:9" s="794" customFormat="1" ht="25.5">
      <c r="A206" s="797">
        <v>191</v>
      </c>
      <c r="B206" s="799" t="s">
        <v>1073</v>
      </c>
      <c r="C206" s="799" t="s">
        <v>1321</v>
      </c>
      <c r="D206" s="763">
        <v>7</v>
      </c>
      <c r="E206" s="763" t="s">
        <v>590</v>
      </c>
      <c r="F206" s="800">
        <v>2600</v>
      </c>
      <c r="G206" s="800">
        <f t="shared" ref="G206:G214" si="21">D206*F206</f>
        <v>18200</v>
      </c>
      <c r="H206" s="799" t="s">
        <v>395</v>
      </c>
      <c r="I206" s="797" t="s">
        <v>1308</v>
      </c>
    </row>
    <row r="207" spans="1:9" s="794" customFormat="1" ht="25.5">
      <c r="A207" s="797">
        <v>192</v>
      </c>
      <c r="B207" s="799" t="s">
        <v>1074</v>
      </c>
      <c r="C207" s="799" t="s">
        <v>1321</v>
      </c>
      <c r="D207" s="763">
        <v>1</v>
      </c>
      <c r="E207" s="763" t="s">
        <v>590</v>
      </c>
      <c r="F207" s="800">
        <v>1200</v>
      </c>
      <c r="G207" s="800">
        <f t="shared" si="21"/>
        <v>1200</v>
      </c>
      <c r="H207" s="799" t="s">
        <v>395</v>
      </c>
      <c r="I207" s="797" t="s">
        <v>1308</v>
      </c>
    </row>
    <row r="208" spans="1:9" s="794" customFormat="1" ht="25.5">
      <c r="A208" s="797">
        <v>193</v>
      </c>
      <c r="B208" s="799" t="s">
        <v>1075</v>
      </c>
      <c r="C208" s="799" t="s">
        <v>1321</v>
      </c>
      <c r="D208" s="763">
        <v>3</v>
      </c>
      <c r="E208" s="763" t="s">
        <v>590</v>
      </c>
      <c r="F208" s="800">
        <v>950</v>
      </c>
      <c r="G208" s="800">
        <f t="shared" si="21"/>
        <v>2850</v>
      </c>
      <c r="H208" s="799" t="s">
        <v>395</v>
      </c>
      <c r="I208" s="797" t="s">
        <v>1308</v>
      </c>
    </row>
    <row r="209" spans="1:9" s="794" customFormat="1" ht="25.5">
      <c r="A209" s="797">
        <v>194</v>
      </c>
      <c r="B209" s="799" t="s">
        <v>1076</v>
      </c>
      <c r="C209" s="799" t="s">
        <v>1321</v>
      </c>
      <c r="D209" s="763">
        <v>1</v>
      </c>
      <c r="E209" s="763" t="s">
        <v>590</v>
      </c>
      <c r="F209" s="800">
        <v>2250</v>
      </c>
      <c r="G209" s="800">
        <f t="shared" si="21"/>
        <v>2250</v>
      </c>
      <c r="H209" s="799" t="s">
        <v>395</v>
      </c>
      <c r="I209" s="797" t="s">
        <v>1308</v>
      </c>
    </row>
    <row r="210" spans="1:9" s="794" customFormat="1" ht="25.5">
      <c r="A210" s="797">
        <v>195</v>
      </c>
      <c r="B210" s="799" t="s">
        <v>1077</v>
      </c>
      <c r="C210" s="799" t="s">
        <v>1321</v>
      </c>
      <c r="D210" s="763">
        <v>1</v>
      </c>
      <c r="E210" s="763" t="s">
        <v>590</v>
      </c>
      <c r="F210" s="800">
        <v>10000</v>
      </c>
      <c r="G210" s="800">
        <f t="shared" si="21"/>
        <v>10000</v>
      </c>
      <c r="H210" s="799" t="s">
        <v>395</v>
      </c>
      <c r="I210" s="797" t="s">
        <v>1308</v>
      </c>
    </row>
    <row r="211" spans="1:9" s="794" customFormat="1" ht="25.5" customHeight="1">
      <c r="A211" s="797">
        <v>196</v>
      </c>
      <c r="B211" s="799" t="s">
        <v>1078</v>
      </c>
      <c r="C211" s="799" t="s">
        <v>1321</v>
      </c>
      <c r="D211" s="763">
        <v>1.25</v>
      </c>
      <c r="E211" s="763" t="s">
        <v>12</v>
      </c>
      <c r="F211" s="800">
        <v>130</v>
      </c>
      <c r="G211" s="800">
        <f t="shared" si="21"/>
        <v>162.5</v>
      </c>
      <c r="H211" s="799" t="s">
        <v>395</v>
      </c>
      <c r="I211" s="797" t="s">
        <v>1308</v>
      </c>
    </row>
    <row r="212" spans="1:9" s="794" customFormat="1" ht="25.5">
      <c r="A212" s="797">
        <v>197</v>
      </c>
      <c r="B212" s="799" t="s">
        <v>1079</v>
      </c>
      <c r="C212" s="799" t="s">
        <v>1321</v>
      </c>
      <c r="D212" s="763">
        <v>1</v>
      </c>
      <c r="E212" s="763" t="s">
        <v>590</v>
      </c>
      <c r="F212" s="800">
        <v>1300</v>
      </c>
      <c r="G212" s="800">
        <f t="shared" si="21"/>
        <v>1300</v>
      </c>
      <c r="H212" s="799" t="s">
        <v>395</v>
      </c>
      <c r="I212" s="797" t="s">
        <v>1308</v>
      </c>
    </row>
    <row r="213" spans="1:9" s="794" customFormat="1" ht="25.5">
      <c r="A213" s="797">
        <v>198</v>
      </c>
      <c r="B213" s="799" t="s">
        <v>1080</v>
      </c>
      <c r="C213" s="799" t="s">
        <v>1321</v>
      </c>
      <c r="D213" s="763">
        <v>1</v>
      </c>
      <c r="E213" s="763" t="s">
        <v>12</v>
      </c>
      <c r="F213" s="800">
        <v>4000</v>
      </c>
      <c r="G213" s="800">
        <f t="shared" si="21"/>
        <v>4000</v>
      </c>
      <c r="H213" s="799" t="s">
        <v>395</v>
      </c>
      <c r="I213" s="797" t="s">
        <v>1308</v>
      </c>
    </row>
    <row r="214" spans="1:9" s="794" customFormat="1" ht="25.5">
      <c r="A214" s="797">
        <v>199</v>
      </c>
      <c r="B214" s="799" t="s">
        <v>1081</v>
      </c>
      <c r="C214" s="799" t="s">
        <v>1321</v>
      </c>
      <c r="D214" s="763">
        <v>10</v>
      </c>
      <c r="E214" s="763" t="s">
        <v>12</v>
      </c>
      <c r="F214" s="800">
        <v>130</v>
      </c>
      <c r="G214" s="800">
        <f t="shared" si="21"/>
        <v>1300</v>
      </c>
      <c r="H214" s="799" t="s">
        <v>395</v>
      </c>
      <c r="I214" s="797" t="s">
        <v>1308</v>
      </c>
    </row>
    <row r="215" spans="1:9" s="794" customFormat="1" ht="25.5">
      <c r="A215" s="797">
        <v>200</v>
      </c>
      <c r="B215" s="799" t="s">
        <v>1110</v>
      </c>
      <c r="C215" s="799" t="s">
        <v>1321</v>
      </c>
      <c r="D215" s="763">
        <v>16</v>
      </c>
      <c r="E215" s="763" t="s">
        <v>590</v>
      </c>
      <c r="F215" s="800">
        <v>180</v>
      </c>
      <c r="G215" s="800">
        <f t="shared" si="20"/>
        <v>2880</v>
      </c>
      <c r="H215" s="799" t="s">
        <v>395</v>
      </c>
      <c r="I215" s="797" t="s">
        <v>1308</v>
      </c>
    </row>
    <row r="216" spans="1:9" s="794" customFormat="1" ht="25.5">
      <c r="A216" s="797">
        <v>201</v>
      </c>
      <c r="B216" s="799" t="s">
        <v>1119</v>
      </c>
      <c r="C216" s="799" t="s">
        <v>1321</v>
      </c>
      <c r="D216" s="763">
        <v>15</v>
      </c>
      <c r="E216" s="763" t="s">
        <v>590</v>
      </c>
      <c r="F216" s="800">
        <v>950</v>
      </c>
      <c r="G216" s="800">
        <f t="shared" si="20"/>
        <v>14250</v>
      </c>
      <c r="H216" s="799" t="s">
        <v>395</v>
      </c>
      <c r="I216" s="797" t="s">
        <v>1308</v>
      </c>
    </row>
    <row r="217" spans="1:9" s="794" customFormat="1" ht="25.5">
      <c r="A217" s="797">
        <v>202</v>
      </c>
      <c r="B217" s="799" t="s">
        <v>1066</v>
      </c>
      <c r="C217" s="799" t="s">
        <v>1321</v>
      </c>
      <c r="D217" s="763">
        <v>3</v>
      </c>
      <c r="E217" s="763" t="s">
        <v>590</v>
      </c>
      <c r="F217" s="800">
        <v>1800</v>
      </c>
      <c r="G217" s="800">
        <f t="shared" si="20"/>
        <v>5400</v>
      </c>
      <c r="H217" s="799" t="s">
        <v>395</v>
      </c>
      <c r="I217" s="797" t="s">
        <v>1308</v>
      </c>
    </row>
    <row r="218" spans="1:9" s="794" customFormat="1" ht="26.25" customHeight="1">
      <c r="A218" s="797">
        <v>203</v>
      </c>
      <c r="B218" s="799" t="s">
        <v>1103</v>
      </c>
      <c r="C218" s="799" t="s">
        <v>1321</v>
      </c>
      <c r="D218" s="763">
        <v>24</v>
      </c>
      <c r="E218" s="763" t="s">
        <v>590</v>
      </c>
      <c r="F218" s="800">
        <v>800</v>
      </c>
      <c r="G218" s="800">
        <f t="shared" si="20"/>
        <v>19200</v>
      </c>
      <c r="H218" s="799" t="s">
        <v>395</v>
      </c>
      <c r="I218" s="797" t="s">
        <v>1308</v>
      </c>
    </row>
    <row r="219" spans="1:9" s="794" customFormat="1" ht="23.25" customHeight="1">
      <c r="A219" s="797">
        <v>204</v>
      </c>
      <c r="B219" s="799" t="s">
        <v>1085</v>
      </c>
      <c r="C219" s="799" t="s">
        <v>1321</v>
      </c>
      <c r="D219" s="763">
        <v>48</v>
      </c>
      <c r="E219" s="763" t="s">
        <v>590</v>
      </c>
      <c r="F219" s="800">
        <v>1200</v>
      </c>
      <c r="G219" s="800">
        <f t="shared" si="20"/>
        <v>57600</v>
      </c>
      <c r="H219" s="799" t="s">
        <v>395</v>
      </c>
      <c r="I219" s="797" t="s">
        <v>1308</v>
      </c>
    </row>
    <row r="220" spans="1:9" s="794" customFormat="1" ht="23.25" customHeight="1">
      <c r="A220" s="797">
        <v>205</v>
      </c>
      <c r="B220" s="799" t="s">
        <v>1115</v>
      </c>
      <c r="C220" s="799" t="s">
        <v>1321</v>
      </c>
      <c r="D220" s="763">
        <v>7</v>
      </c>
      <c r="E220" s="763" t="s">
        <v>12</v>
      </c>
      <c r="F220" s="800">
        <v>950</v>
      </c>
      <c r="G220" s="800">
        <f t="shared" si="20"/>
        <v>6650</v>
      </c>
      <c r="H220" s="799" t="s">
        <v>395</v>
      </c>
      <c r="I220" s="797" t="s">
        <v>1308</v>
      </c>
    </row>
    <row r="221" spans="1:9" s="794" customFormat="1" ht="25.5">
      <c r="A221" s="797">
        <v>206</v>
      </c>
      <c r="B221" s="799" t="s">
        <v>1067</v>
      </c>
      <c r="C221" s="799" t="s">
        <v>1321</v>
      </c>
      <c r="D221" s="763">
        <v>2</v>
      </c>
      <c r="E221" s="763" t="s">
        <v>590</v>
      </c>
      <c r="F221" s="800">
        <v>1500</v>
      </c>
      <c r="G221" s="800">
        <f t="shared" si="20"/>
        <v>3000</v>
      </c>
      <c r="H221" s="799" t="s">
        <v>395</v>
      </c>
      <c r="I221" s="797" t="s">
        <v>1308</v>
      </c>
    </row>
    <row r="222" spans="1:9" s="794" customFormat="1" ht="22.5" customHeight="1">
      <c r="A222" s="797">
        <v>207</v>
      </c>
      <c r="B222" s="799" t="s">
        <v>1065</v>
      </c>
      <c r="C222" s="799" t="s">
        <v>1321</v>
      </c>
      <c r="D222" s="763">
        <v>25</v>
      </c>
      <c r="E222" s="763" t="s">
        <v>590</v>
      </c>
      <c r="F222" s="800">
        <v>60</v>
      </c>
      <c r="G222" s="800">
        <f t="shared" si="20"/>
        <v>1500</v>
      </c>
      <c r="H222" s="799" t="s">
        <v>395</v>
      </c>
      <c r="I222" s="797" t="s">
        <v>1308</v>
      </c>
    </row>
    <row r="223" spans="1:9" s="794" customFormat="1" ht="25.5" customHeight="1">
      <c r="A223" s="797">
        <v>208</v>
      </c>
      <c r="B223" s="799" t="s">
        <v>1092</v>
      </c>
      <c r="C223" s="799" t="s">
        <v>1321</v>
      </c>
      <c r="D223" s="763">
        <v>7</v>
      </c>
      <c r="E223" s="763" t="s">
        <v>12</v>
      </c>
      <c r="F223" s="800">
        <v>80</v>
      </c>
      <c r="G223" s="800">
        <f t="shared" si="20"/>
        <v>560</v>
      </c>
      <c r="H223" s="799" t="s">
        <v>395</v>
      </c>
      <c r="I223" s="797" t="s">
        <v>1308</v>
      </c>
    </row>
    <row r="224" spans="1:9" s="794" customFormat="1" ht="24.75" customHeight="1">
      <c r="A224" s="797">
        <v>209</v>
      </c>
      <c r="B224" s="799" t="s">
        <v>1087</v>
      </c>
      <c r="C224" s="799" t="s">
        <v>1321</v>
      </c>
      <c r="D224" s="763">
        <v>7</v>
      </c>
      <c r="E224" s="763" t="s">
        <v>590</v>
      </c>
      <c r="F224" s="800">
        <v>600</v>
      </c>
      <c r="G224" s="800">
        <f t="shared" si="20"/>
        <v>4200</v>
      </c>
      <c r="H224" s="799" t="s">
        <v>395</v>
      </c>
      <c r="I224" s="797" t="s">
        <v>1308</v>
      </c>
    </row>
    <row r="225" spans="1:9" s="794" customFormat="1" ht="25.5" customHeight="1">
      <c r="A225" s="797">
        <v>210</v>
      </c>
      <c r="B225" s="799" t="s">
        <v>1101</v>
      </c>
      <c r="C225" s="799" t="s">
        <v>1321</v>
      </c>
      <c r="D225" s="763">
        <v>24</v>
      </c>
      <c r="E225" s="763" t="s">
        <v>99</v>
      </c>
      <c r="F225" s="800">
        <v>800</v>
      </c>
      <c r="G225" s="800">
        <f t="shared" si="20"/>
        <v>19200</v>
      </c>
      <c r="H225" s="799" t="s">
        <v>395</v>
      </c>
      <c r="I225" s="797" t="s">
        <v>1308</v>
      </c>
    </row>
    <row r="226" spans="1:9" s="794" customFormat="1" ht="27.75" customHeight="1">
      <c r="A226" s="797">
        <v>211</v>
      </c>
      <c r="B226" s="799" t="s">
        <v>1129</v>
      </c>
      <c r="C226" s="799" t="s">
        <v>1321</v>
      </c>
      <c r="D226" s="763">
        <v>15</v>
      </c>
      <c r="E226" s="763" t="s">
        <v>590</v>
      </c>
      <c r="F226" s="800">
        <v>950</v>
      </c>
      <c r="G226" s="800">
        <f t="shared" ref="G226" si="22">D226*F226</f>
        <v>14250</v>
      </c>
      <c r="H226" s="799" t="s">
        <v>395</v>
      </c>
      <c r="I226" s="797" t="s">
        <v>1308</v>
      </c>
    </row>
    <row r="227" spans="1:9" s="794" customFormat="1" ht="25.5">
      <c r="A227" s="797">
        <v>212</v>
      </c>
      <c r="B227" s="799" t="s">
        <v>1138</v>
      </c>
      <c r="C227" s="799" t="s">
        <v>1321</v>
      </c>
      <c r="D227" s="763">
        <v>50</v>
      </c>
      <c r="E227" s="763" t="s">
        <v>12</v>
      </c>
      <c r="F227" s="800">
        <v>4500</v>
      </c>
      <c r="G227" s="800">
        <f t="shared" si="20"/>
        <v>225000</v>
      </c>
      <c r="H227" s="799" t="s">
        <v>395</v>
      </c>
      <c r="I227" s="797" t="s">
        <v>1308</v>
      </c>
    </row>
    <row r="228" spans="1:9" s="794" customFormat="1">
      <c r="A228" s="1045" t="s">
        <v>1684</v>
      </c>
      <c r="B228" s="1046"/>
      <c r="C228" s="1046"/>
      <c r="D228" s="1046"/>
      <c r="E228" s="1046"/>
      <c r="F228" s="1047"/>
      <c r="G228" s="824">
        <f>SUM(G205:G227)</f>
        <v>432952.5</v>
      </c>
      <c r="H228" s="799"/>
      <c r="I228" s="797"/>
    </row>
    <row r="229" spans="1:9" s="794" customFormat="1" ht="23.25" customHeight="1">
      <c r="A229" s="797">
        <v>213</v>
      </c>
      <c r="B229" s="799" t="s">
        <v>1151</v>
      </c>
      <c r="C229" s="799" t="s">
        <v>1321</v>
      </c>
      <c r="D229" s="763">
        <v>200</v>
      </c>
      <c r="E229" s="763" t="s">
        <v>590</v>
      </c>
      <c r="F229" s="800">
        <v>140</v>
      </c>
      <c r="G229" s="800">
        <f t="shared" si="20"/>
        <v>28000</v>
      </c>
      <c r="H229" s="799" t="s">
        <v>396</v>
      </c>
      <c r="I229" s="797" t="s">
        <v>1308</v>
      </c>
    </row>
    <row r="230" spans="1:9" s="794" customFormat="1" ht="25.5">
      <c r="A230" s="797">
        <v>214</v>
      </c>
      <c r="B230" s="799" t="s">
        <v>1073</v>
      </c>
      <c r="C230" s="799" t="s">
        <v>1321</v>
      </c>
      <c r="D230" s="763">
        <v>7</v>
      </c>
      <c r="E230" s="763" t="s">
        <v>590</v>
      </c>
      <c r="F230" s="800">
        <v>2600</v>
      </c>
      <c r="G230" s="800">
        <f t="shared" ref="G230:G238" si="23">D230*F230</f>
        <v>18200</v>
      </c>
      <c r="H230" s="799" t="s">
        <v>396</v>
      </c>
      <c r="I230" s="797" t="s">
        <v>1308</v>
      </c>
    </row>
    <row r="231" spans="1:9" s="794" customFormat="1" ht="25.5">
      <c r="A231" s="797">
        <v>215</v>
      </c>
      <c r="B231" s="799" t="s">
        <v>1074</v>
      </c>
      <c r="C231" s="799" t="s">
        <v>1321</v>
      </c>
      <c r="D231" s="763">
        <v>1</v>
      </c>
      <c r="E231" s="763" t="s">
        <v>590</v>
      </c>
      <c r="F231" s="800">
        <v>1200</v>
      </c>
      <c r="G231" s="800">
        <f t="shared" si="23"/>
        <v>1200</v>
      </c>
      <c r="H231" s="799" t="s">
        <v>396</v>
      </c>
      <c r="I231" s="797" t="s">
        <v>1308</v>
      </c>
    </row>
    <row r="232" spans="1:9" s="794" customFormat="1" ht="25.5">
      <c r="A232" s="797">
        <v>216</v>
      </c>
      <c r="B232" s="799" t="s">
        <v>1075</v>
      </c>
      <c r="C232" s="799" t="s">
        <v>1321</v>
      </c>
      <c r="D232" s="763">
        <v>3</v>
      </c>
      <c r="E232" s="763" t="s">
        <v>590</v>
      </c>
      <c r="F232" s="800">
        <v>950</v>
      </c>
      <c r="G232" s="800">
        <f t="shared" si="23"/>
        <v>2850</v>
      </c>
      <c r="H232" s="799" t="s">
        <v>396</v>
      </c>
      <c r="I232" s="797" t="s">
        <v>1308</v>
      </c>
    </row>
    <row r="233" spans="1:9" s="794" customFormat="1" ht="25.5">
      <c r="A233" s="797">
        <v>217</v>
      </c>
      <c r="B233" s="799" t="s">
        <v>1076</v>
      </c>
      <c r="C233" s="799" t="s">
        <v>1321</v>
      </c>
      <c r="D233" s="763">
        <v>1</v>
      </c>
      <c r="E233" s="763" t="s">
        <v>590</v>
      </c>
      <c r="F233" s="800">
        <v>2250</v>
      </c>
      <c r="G233" s="800">
        <f t="shared" si="23"/>
        <v>2250</v>
      </c>
      <c r="H233" s="799" t="s">
        <v>396</v>
      </c>
      <c r="I233" s="797" t="s">
        <v>1308</v>
      </c>
    </row>
    <row r="234" spans="1:9" s="794" customFormat="1" ht="25.5">
      <c r="A234" s="797">
        <v>218</v>
      </c>
      <c r="B234" s="799" t="s">
        <v>1077</v>
      </c>
      <c r="C234" s="799" t="s">
        <v>1321</v>
      </c>
      <c r="D234" s="763">
        <v>1</v>
      </c>
      <c r="E234" s="763" t="s">
        <v>590</v>
      </c>
      <c r="F234" s="800">
        <v>10000</v>
      </c>
      <c r="G234" s="800">
        <f t="shared" si="23"/>
        <v>10000</v>
      </c>
      <c r="H234" s="799" t="s">
        <v>396</v>
      </c>
      <c r="I234" s="797" t="s">
        <v>1308</v>
      </c>
    </row>
    <row r="235" spans="1:9" s="794" customFormat="1" ht="25.5" customHeight="1">
      <c r="A235" s="797">
        <v>219</v>
      </c>
      <c r="B235" s="799" t="s">
        <v>1078</v>
      </c>
      <c r="C235" s="799" t="s">
        <v>1321</v>
      </c>
      <c r="D235" s="763">
        <v>1.25</v>
      </c>
      <c r="E235" s="763" t="s">
        <v>12</v>
      </c>
      <c r="F235" s="800">
        <v>130</v>
      </c>
      <c r="G235" s="800">
        <f t="shared" si="23"/>
        <v>162.5</v>
      </c>
      <c r="H235" s="799" t="s">
        <v>396</v>
      </c>
      <c r="I235" s="797" t="s">
        <v>1308</v>
      </c>
    </row>
    <row r="236" spans="1:9" s="794" customFormat="1" ht="25.5">
      <c r="A236" s="797">
        <v>220</v>
      </c>
      <c r="B236" s="799" t="s">
        <v>1079</v>
      </c>
      <c r="C236" s="799" t="s">
        <v>1321</v>
      </c>
      <c r="D236" s="763">
        <v>1</v>
      </c>
      <c r="E236" s="763" t="s">
        <v>590</v>
      </c>
      <c r="F236" s="800">
        <v>1300</v>
      </c>
      <c r="G236" s="800">
        <f t="shared" si="23"/>
        <v>1300</v>
      </c>
      <c r="H236" s="799" t="s">
        <v>396</v>
      </c>
      <c r="I236" s="797" t="s">
        <v>1308</v>
      </c>
    </row>
    <row r="237" spans="1:9" s="794" customFormat="1" ht="25.5">
      <c r="A237" s="797">
        <v>221</v>
      </c>
      <c r="B237" s="799" t="s">
        <v>1080</v>
      </c>
      <c r="C237" s="799" t="s">
        <v>1321</v>
      </c>
      <c r="D237" s="763">
        <v>1</v>
      </c>
      <c r="E237" s="763" t="s">
        <v>12</v>
      </c>
      <c r="F237" s="800">
        <v>4000</v>
      </c>
      <c r="G237" s="800">
        <f t="shared" si="23"/>
        <v>4000</v>
      </c>
      <c r="H237" s="799" t="s">
        <v>396</v>
      </c>
      <c r="I237" s="797" t="s">
        <v>1308</v>
      </c>
    </row>
    <row r="238" spans="1:9" s="794" customFormat="1" ht="25.5">
      <c r="A238" s="797">
        <v>222</v>
      </c>
      <c r="B238" s="799" t="s">
        <v>1081</v>
      </c>
      <c r="C238" s="799" t="s">
        <v>1321</v>
      </c>
      <c r="D238" s="763">
        <v>10</v>
      </c>
      <c r="E238" s="763" t="s">
        <v>12</v>
      </c>
      <c r="F238" s="800">
        <v>130</v>
      </c>
      <c r="G238" s="800">
        <f t="shared" si="23"/>
        <v>1300</v>
      </c>
      <c r="H238" s="799" t="s">
        <v>396</v>
      </c>
      <c r="I238" s="797" t="s">
        <v>1308</v>
      </c>
    </row>
    <row r="239" spans="1:9" s="794" customFormat="1" ht="24" customHeight="1">
      <c r="A239" s="797">
        <v>223</v>
      </c>
      <c r="B239" s="799" t="s">
        <v>1100</v>
      </c>
      <c r="C239" s="799" t="s">
        <v>1321</v>
      </c>
      <c r="D239" s="763">
        <v>24</v>
      </c>
      <c r="E239" s="763" t="s">
        <v>99</v>
      </c>
      <c r="F239" s="800">
        <v>750</v>
      </c>
      <c r="G239" s="800">
        <f t="shared" ref="G239" si="24">D239*F239</f>
        <v>18000</v>
      </c>
      <c r="H239" s="799" t="s">
        <v>396</v>
      </c>
      <c r="I239" s="797" t="s">
        <v>1308</v>
      </c>
    </row>
    <row r="240" spans="1:9" s="794" customFormat="1" ht="25.5">
      <c r="A240" s="797">
        <v>224</v>
      </c>
      <c r="B240" s="799" t="s">
        <v>1068</v>
      </c>
      <c r="C240" s="799" t="s">
        <v>1321</v>
      </c>
      <c r="D240" s="763">
        <v>2</v>
      </c>
      <c r="E240" s="763" t="s">
        <v>590</v>
      </c>
      <c r="F240" s="800">
        <v>2500</v>
      </c>
      <c r="G240" s="800">
        <f t="shared" si="20"/>
        <v>5000</v>
      </c>
      <c r="H240" s="799" t="s">
        <v>396</v>
      </c>
      <c r="I240" s="797" t="s">
        <v>1308</v>
      </c>
    </row>
    <row r="241" spans="1:9" s="794" customFormat="1" ht="24.75" customHeight="1">
      <c r="A241" s="797">
        <v>225</v>
      </c>
      <c r="B241" s="799" t="s">
        <v>1086</v>
      </c>
      <c r="C241" s="799" t="s">
        <v>1321</v>
      </c>
      <c r="D241" s="763">
        <v>48</v>
      </c>
      <c r="E241" s="763" t="s">
        <v>590</v>
      </c>
      <c r="F241" s="800">
        <v>1200</v>
      </c>
      <c r="G241" s="800">
        <f t="shared" si="20"/>
        <v>57600</v>
      </c>
      <c r="H241" s="799" t="s">
        <v>396</v>
      </c>
      <c r="I241" s="797" t="s">
        <v>1308</v>
      </c>
    </row>
    <row r="242" spans="1:9" s="794" customFormat="1" ht="24" customHeight="1">
      <c r="A242" s="797">
        <v>226</v>
      </c>
      <c r="B242" s="799" t="s">
        <v>1083</v>
      </c>
      <c r="C242" s="799" t="s">
        <v>1321</v>
      </c>
      <c r="D242" s="763">
        <v>1</v>
      </c>
      <c r="E242" s="763" t="s">
        <v>12</v>
      </c>
      <c r="F242" s="800">
        <v>700</v>
      </c>
      <c r="G242" s="800">
        <f t="shared" ref="G242" si="25">D242*F242</f>
        <v>700</v>
      </c>
      <c r="H242" s="799" t="s">
        <v>396</v>
      </c>
      <c r="I242" s="797" t="s">
        <v>1308</v>
      </c>
    </row>
    <row r="243" spans="1:9" s="794" customFormat="1" ht="25.5">
      <c r="A243" s="797">
        <v>227</v>
      </c>
      <c r="B243" s="799" t="s">
        <v>1067</v>
      </c>
      <c r="C243" s="799" t="s">
        <v>1321</v>
      </c>
      <c r="D243" s="763">
        <v>3</v>
      </c>
      <c r="E243" s="763" t="s">
        <v>590</v>
      </c>
      <c r="F243" s="800">
        <v>1500</v>
      </c>
      <c r="G243" s="800">
        <f t="shared" ref="G243" si="26">D243*F243</f>
        <v>4500</v>
      </c>
      <c r="H243" s="799" t="s">
        <v>396</v>
      </c>
      <c r="I243" s="797" t="s">
        <v>1308</v>
      </c>
    </row>
    <row r="244" spans="1:9" s="794" customFormat="1" ht="25.5">
      <c r="A244" s="797">
        <v>228</v>
      </c>
      <c r="B244" s="799" t="s">
        <v>1066</v>
      </c>
      <c r="C244" s="799" t="s">
        <v>1321</v>
      </c>
      <c r="D244" s="763">
        <v>2</v>
      </c>
      <c r="E244" s="763" t="s">
        <v>590</v>
      </c>
      <c r="F244" s="800">
        <v>1800</v>
      </c>
      <c r="G244" s="800">
        <f t="shared" ref="G244" si="27">D244*F244</f>
        <v>3600</v>
      </c>
      <c r="H244" s="799" t="s">
        <v>396</v>
      </c>
      <c r="I244" s="797" t="s">
        <v>1308</v>
      </c>
    </row>
    <row r="245" spans="1:9" s="794" customFormat="1" ht="25.5">
      <c r="A245" s="797">
        <v>229</v>
      </c>
      <c r="B245" s="799" t="s">
        <v>1164</v>
      </c>
      <c r="C245" s="799" t="s">
        <v>1321</v>
      </c>
      <c r="D245" s="763">
        <v>40</v>
      </c>
      <c r="E245" s="763" t="s">
        <v>590</v>
      </c>
      <c r="F245" s="800">
        <v>750</v>
      </c>
      <c r="G245" s="800">
        <f t="shared" si="20"/>
        <v>30000</v>
      </c>
      <c r="H245" s="799" t="s">
        <v>396</v>
      </c>
      <c r="I245" s="797" t="s">
        <v>1308</v>
      </c>
    </row>
    <row r="246" spans="1:9" s="794" customFormat="1">
      <c r="A246" s="1045" t="s">
        <v>1685</v>
      </c>
      <c r="B246" s="1046"/>
      <c r="C246" s="1046"/>
      <c r="D246" s="1046"/>
      <c r="E246" s="1046"/>
      <c r="F246" s="1047"/>
      <c r="G246" s="824">
        <f>SUM(G229:G245)</f>
        <v>188662.5</v>
      </c>
      <c r="H246" s="799"/>
      <c r="I246" s="797"/>
    </row>
    <row r="247" spans="1:9" s="794" customFormat="1" ht="26.25" customHeight="1">
      <c r="A247" s="797">
        <v>230</v>
      </c>
      <c r="B247" s="799" t="s">
        <v>1152</v>
      </c>
      <c r="C247" s="799" t="s">
        <v>1321</v>
      </c>
      <c r="D247" s="763">
        <v>10</v>
      </c>
      <c r="E247" s="763" t="s">
        <v>590</v>
      </c>
      <c r="F247" s="800">
        <v>1900</v>
      </c>
      <c r="G247" s="800">
        <f t="shared" si="20"/>
        <v>19000</v>
      </c>
      <c r="H247" s="799" t="s">
        <v>397</v>
      </c>
      <c r="I247" s="797" t="s">
        <v>1308</v>
      </c>
    </row>
    <row r="248" spans="1:9" s="794" customFormat="1" ht="25.5">
      <c r="A248" s="797">
        <v>231</v>
      </c>
      <c r="B248" s="799" t="s">
        <v>1073</v>
      </c>
      <c r="C248" s="799" t="s">
        <v>1321</v>
      </c>
      <c r="D248" s="763">
        <v>7</v>
      </c>
      <c r="E248" s="763" t="s">
        <v>590</v>
      </c>
      <c r="F248" s="800">
        <v>2600</v>
      </c>
      <c r="G248" s="800">
        <f t="shared" ref="G248:G256" si="28">D248*F248</f>
        <v>18200</v>
      </c>
      <c r="H248" s="799" t="s">
        <v>397</v>
      </c>
      <c r="I248" s="797" t="s">
        <v>1308</v>
      </c>
    </row>
    <row r="249" spans="1:9" s="794" customFormat="1" ht="25.5">
      <c r="A249" s="797">
        <v>232</v>
      </c>
      <c r="B249" s="799" t="s">
        <v>1074</v>
      </c>
      <c r="C249" s="799" t="s">
        <v>1321</v>
      </c>
      <c r="D249" s="763">
        <v>1</v>
      </c>
      <c r="E249" s="763" t="s">
        <v>590</v>
      </c>
      <c r="F249" s="800">
        <v>1200</v>
      </c>
      <c r="G249" s="800">
        <f t="shared" si="28"/>
        <v>1200</v>
      </c>
      <c r="H249" s="799" t="s">
        <v>397</v>
      </c>
      <c r="I249" s="797" t="s">
        <v>1308</v>
      </c>
    </row>
    <row r="250" spans="1:9" s="794" customFormat="1" ht="25.5">
      <c r="A250" s="797">
        <v>233</v>
      </c>
      <c r="B250" s="799" t="s">
        <v>1075</v>
      </c>
      <c r="C250" s="799" t="s">
        <v>1321</v>
      </c>
      <c r="D250" s="763">
        <v>3</v>
      </c>
      <c r="E250" s="763" t="s">
        <v>590</v>
      </c>
      <c r="F250" s="800">
        <v>950</v>
      </c>
      <c r="G250" s="800">
        <f t="shared" si="28"/>
        <v>2850</v>
      </c>
      <c r="H250" s="799" t="s">
        <v>397</v>
      </c>
      <c r="I250" s="797" t="s">
        <v>1308</v>
      </c>
    </row>
    <row r="251" spans="1:9" s="794" customFormat="1" ht="25.5">
      <c r="A251" s="797">
        <v>234</v>
      </c>
      <c r="B251" s="799" t="s">
        <v>1076</v>
      </c>
      <c r="C251" s="799" t="s">
        <v>1321</v>
      </c>
      <c r="D251" s="763">
        <v>1</v>
      </c>
      <c r="E251" s="763" t="s">
        <v>590</v>
      </c>
      <c r="F251" s="800">
        <v>2250</v>
      </c>
      <c r="G251" s="800">
        <f t="shared" si="28"/>
        <v>2250</v>
      </c>
      <c r="H251" s="799" t="s">
        <v>397</v>
      </c>
      <c r="I251" s="797" t="s">
        <v>1308</v>
      </c>
    </row>
    <row r="252" spans="1:9" s="794" customFormat="1" ht="25.5">
      <c r="A252" s="797">
        <v>235</v>
      </c>
      <c r="B252" s="799" t="s">
        <v>1077</v>
      </c>
      <c r="C252" s="799" t="s">
        <v>1321</v>
      </c>
      <c r="D252" s="763">
        <v>1</v>
      </c>
      <c r="E252" s="763" t="s">
        <v>590</v>
      </c>
      <c r="F252" s="800">
        <v>10000</v>
      </c>
      <c r="G252" s="800">
        <f t="shared" si="28"/>
        <v>10000</v>
      </c>
      <c r="H252" s="799" t="s">
        <v>397</v>
      </c>
      <c r="I252" s="797" t="s">
        <v>1308</v>
      </c>
    </row>
    <row r="253" spans="1:9" s="794" customFormat="1" ht="25.5" customHeight="1">
      <c r="A253" s="797">
        <v>236</v>
      </c>
      <c r="B253" s="799" t="s">
        <v>1078</v>
      </c>
      <c r="C253" s="799" t="s">
        <v>1321</v>
      </c>
      <c r="D253" s="763">
        <v>1.25</v>
      </c>
      <c r="E253" s="763" t="s">
        <v>12</v>
      </c>
      <c r="F253" s="800">
        <v>130</v>
      </c>
      <c r="G253" s="800">
        <f t="shared" si="28"/>
        <v>162.5</v>
      </c>
      <c r="H253" s="799" t="s">
        <v>397</v>
      </c>
      <c r="I253" s="797" t="s">
        <v>1308</v>
      </c>
    </row>
    <row r="254" spans="1:9" s="794" customFormat="1" ht="25.5">
      <c r="A254" s="797">
        <v>237</v>
      </c>
      <c r="B254" s="799" t="s">
        <v>1079</v>
      </c>
      <c r="C254" s="799" t="s">
        <v>1321</v>
      </c>
      <c r="D254" s="763">
        <v>1</v>
      </c>
      <c r="E254" s="763" t="s">
        <v>590</v>
      </c>
      <c r="F254" s="800">
        <v>1300</v>
      </c>
      <c r="G254" s="800">
        <f t="shared" si="28"/>
        <v>1300</v>
      </c>
      <c r="H254" s="799" t="s">
        <v>397</v>
      </c>
      <c r="I254" s="797" t="s">
        <v>1308</v>
      </c>
    </row>
    <row r="255" spans="1:9" s="794" customFormat="1" ht="25.5">
      <c r="A255" s="797">
        <v>238</v>
      </c>
      <c r="B255" s="799" t="s">
        <v>1080</v>
      </c>
      <c r="C255" s="799" t="s">
        <v>1321</v>
      </c>
      <c r="D255" s="763">
        <v>1</v>
      </c>
      <c r="E255" s="763" t="s">
        <v>12</v>
      </c>
      <c r="F255" s="800">
        <v>4000</v>
      </c>
      <c r="G255" s="800">
        <f t="shared" si="28"/>
        <v>4000</v>
      </c>
      <c r="H255" s="799" t="s">
        <v>397</v>
      </c>
      <c r="I255" s="797" t="s">
        <v>1308</v>
      </c>
    </row>
    <row r="256" spans="1:9" s="794" customFormat="1" ht="25.5">
      <c r="A256" s="797">
        <v>239</v>
      </c>
      <c r="B256" s="799" t="s">
        <v>1081</v>
      </c>
      <c r="C256" s="799" t="s">
        <v>1321</v>
      </c>
      <c r="D256" s="763">
        <v>10</v>
      </c>
      <c r="E256" s="763" t="s">
        <v>12</v>
      </c>
      <c r="F256" s="800">
        <v>130</v>
      </c>
      <c r="G256" s="800">
        <f t="shared" si="28"/>
        <v>1300</v>
      </c>
      <c r="H256" s="799" t="s">
        <v>397</v>
      </c>
      <c r="I256" s="797" t="s">
        <v>1308</v>
      </c>
    </row>
    <row r="257" spans="1:9" s="794" customFormat="1" ht="25.5">
      <c r="A257" s="797">
        <v>240</v>
      </c>
      <c r="B257" s="799" t="s">
        <v>1165</v>
      </c>
      <c r="C257" s="799" t="s">
        <v>1321</v>
      </c>
      <c r="D257" s="763">
        <v>20</v>
      </c>
      <c r="E257" s="763" t="s">
        <v>590</v>
      </c>
      <c r="F257" s="800">
        <v>550</v>
      </c>
      <c r="G257" s="800">
        <f t="shared" si="20"/>
        <v>11000</v>
      </c>
      <c r="H257" s="799" t="s">
        <v>397</v>
      </c>
      <c r="I257" s="797" t="s">
        <v>1308</v>
      </c>
    </row>
    <row r="258" spans="1:9" s="794" customFormat="1" ht="25.5">
      <c r="A258" s="797">
        <v>241</v>
      </c>
      <c r="B258" s="799" t="s">
        <v>1167</v>
      </c>
      <c r="C258" s="799" t="s">
        <v>1321</v>
      </c>
      <c r="D258" s="763">
        <v>8</v>
      </c>
      <c r="E258" s="763" t="s">
        <v>590</v>
      </c>
      <c r="F258" s="800">
        <v>180</v>
      </c>
      <c r="G258" s="800">
        <f t="shared" si="20"/>
        <v>1440</v>
      </c>
      <c r="H258" s="799" t="s">
        <v>397</v>
      </c>
      <c r="I258" s="797" t="s">
        <v>1308</v>
      </c>
    </row>
    <row r="259" spans="1:9" s="794" customFormat="1">
      <c r="A259" s="1045" t="s">
        <v>1731</v>
      </c>
      <c r="B259" s="1046"/>
      <c r="C259" s="1046"/>
      <c r="D259" s="1046"/>
      <c r="E259" s="1046"/>
      <c r="F259" s="1047"/>
      <c r="G259" s="824">
        <f>SUM(G247:G258)</f>
        <v>72702.5</v>
      </c>
      <c r="H259" s="799"/>
      <c r="I259" s="797"/>
    </row>
    <row r="260" spans="1:9" s="794" customFormat="1" ht="25.5">
      <c r="A260" s="797">
        <v>242</v>
      </c>
      <c r="B260" s="799" t="s">
        <v>1068</v>
      </c>
      <c r="C260" s="799" t="s">
        <v>1321</v>
      </c>
      <c r="D260" s="763">
        <v>1</v>
      </c>
      <c r="E260" s="763" t="s">
        <v>590</v>
      </c>
      <c r="F260" s="800">
        <v>2500</v>
      </c>
      <c r="G260" s="800">
        <f t="shared" ref="G260" si="29">D260*F260</f>
        <v>2500</v>
      </c>
      <c r="H260" s="799" t="s">
        <v>398</v>
      </c>
      <c r="I260" s="797" t="s">
        <v>1308</v>
      </c>
    </row>
    <row r="261" spans="1:9" s="794" customFormat="1" ht="25.5">
      <c r="A261" s="797">
        <v>243</v>
      </c>
      <c r="B261" s="799" t="s">
        <v>1166</v>
      </c>
      <c r="C261" s="799" t="s">
        <v>1321</v>
      </c>
      <c r="D261" s="763">
        <v>10</v>
      </c>
      <c r="E261" s="763" t="s">
        <v>590</v>
      </c>
      <c r="F261" s="800">
        <v>150</v>
      </c>
      <c r="G261" s="800">
        <f t="shared" si="20"/>
        <v>1500</v>
      </c>
      <c r="H261" s="799" t="s">
        <v>398</v>
      </c>
      <c r="I261" s="797" t="s">
        <v>1308</v>
      </c>
    </row>
    <row r="262" spans="1:9" s="794" customFormat="1" ht="25.5">
      <c r="A262" s="797">
        <v>244</v>
      </c>
      <c r="B262" s="799" t="s">
        <v>1073</v>
      </c>
      <c r="C262" s="799" t="s">
        <v>1321</v>
      </c>
      <c r="D262" s="763">
        <v>7</v>
      </c>
      <c r="E262" s="763" t="s">
        <v>590</v>
      </c>
      <c r="F262" s="800">
        <v>2600</v>
      </c>
      <c r="G262" s="800">
        <f t="shared" si="20"/>
        <v>18200</v>
      </c>
      <c r="H262" s="799" t="s">
        <v>398</v>
      </c>
      <c r="I262" s="797" t="s">
        <v>1308</v>
      </c>
    </row>
    <row r="263" spans="1:9" s="794" customFormat="1" ht="25.5">
      <c r="A263" s="797">
        <v>245</v>
      </c>
      <c r="B263" s="799" t="s">
        <v>1074</v>
      </c>
      <c r="C263" s="799" t="s">
        <v>1321</v>
      </c>
      <c r="D263" s="763">
        <v>1</v>
      </c>
      <c r="E263" s="763" t="s">
        <v>590</v>
      </c>
      <c r="F263" s="800">
        <v>1200</v>
      </c>
      <c r="G263" s="800">
        <f t="shared" si="20"/>
        <v>1200</v>
      </c>
      <c r="H263" s="799" t="s">
        <v>398</v>
      </c>
      <c r="I263" s="797" t="s">
        <v>1308</v>
      </c>
    </row>
    <row r="264" spans="1:9" s="794" customFormat="1" ht="25.5">
      <c r="A264" s="797">
        <v>246</v>
      </c>
      <c r="B264" s="799" t="s">
        <v>1075</v>
      </c>
      <c r="C264" s="799" t="s">
        <v>1321</v>
      </c>
      <c r="D264" s="763">
        <v>3</v>
      </c>
      <c r="E264" s="763" t="s">
        <v>590</v>
      </c>
      <c r="F264" s="800">
        <v>950</v>
      </c>
      <c r="G264" s="800">
        <f t="shared" si="20"/>
        <v>2850</v>
      </c>
      <c r="H264" s="799" t="s">
        <v>398</v>
      </c>
      <c r="I264" s="797" t="s">
        <v>1308</v>
      </c>
    </row>
    <row r="265" spans="1:9" s="794" customFormat="1" ht="25.5">
      <c r="A265" s="797">
        <v>247</v>
      </c>
      <c r="B265" s="799" t="s">
        <v>1076</v>
      </c>
      <c r="C265" s="799" t="s">
        <v>1321</v>
      </c>
      <c r="D265" s="763">
        <v>1</v>
      </c>
      <c r="E265" s="763" t="s">
        <v>590</v>
      </c>
      <c r="F265" s="800">
        <v>2250</v>
      </c>
      <c r="G265" s="800">
        <f t="shared" si="20"/>
        <v>2250</v>
      </c>
      <c r="H265" s="799" t="s">
        <v>398</v>
      </c>
      <c r="I265" s="797" t="s">
        <v>1308</v>
      </c>
    </row>
    <row r="266" spans="1:9" s="794" customFormat="1" ht="25.5">
      <c r="A266" s="797">
        <v>248</v>
      </c>
      <c r="B266" s="799" t="s">
        <v>1077</v>
      </c>
      <c r="C266" s="799" t="s">
        <v>1321</v>
      </c>
      <c r="D266" s="763">
        <v>1</v>
      </c>
      <c r="E266" s="763" t="s">
        <v>590</v>
      </c>
      <c r="F266" s="800">
        <v>10000</v>
      </c>
      <c r="G266" s="800">
        <f t="shared" si="20"/>
        <v>10000</v>
      </c>
      <c r="H266" s="799" t="s">
        <v>398</v>
      </c>
      <c r="I266" s="797" t="s">
        <v>1308</v>
      </c>
    </row>
    <row r="267" spans="1:9" s="794" customFormat="1" ht="25.5" customHeight="1">
      <c r="A267" s="797">
        <v>249</v>
      </c>
      <c r="B267" s="799" t="s">
        <v>1078</v>
      </c>
      <c r="C267" s="799" t="s">
        <v>1321</v>
      </c>
      <c r="D267" s="763">
        <v>1.25</v>
      </c>
      <c r="E267" s="763" t="s">
        <v>12</v>
      </c>
      <c r="F267" s="800">
        <v>130</v>
      </c>
      <c r="G267" s="800">
        <f t="shared" si="20"/>
        <v>162.5</v>
      </c>
      <c r="H267" s="799" t="s">
        <v>398</v>
      </c>
      <c r="I267" s="797" t="s">
        <v>1308</v>
      </c>
    </row>
    <row r="268" spans="1:9" s="794" customFormat="1" ht="25.5">
      <c r="A268" s="797">
        <v>250</v>
      </c>
      <c r="B268" s="799" t="s">
        <v>1079</v>
      </c>
      <c r="C268" s="799" t="s">
        <v>1321</v>
      </c>
      <c r="D268" s="763">
        <v>1</v>
      </c>
      <c r="E268" s="763" t="s">
        <v>590</v>
      </c>
      <c r="F268" s="800">
        <v>1300</v>
      </c>
      <c r="G268" s="800">
        <f t="shared" si="20"/>
        <v>1300</v>
      </c>
      <c r="H268" s="799" t="s">
        <v>398</v>
      </c>
      <c r="I268" s="797" t="s">
        <v>1308</v>
      </c>
    </row>
    <row r="269" spans="1:9" s="794" customFormat="1" ht="25.5">
      <c r="A269" s="797">
        <v>251</v>
      </c>
      <c r="B269" s="799" t="s">
        <v>1080</v>
      </c>
      <c r="C269" s="799" t="s">
        <v>1321</v>
      </c>
      <c r="D269" s="763">
        <v>1</v>
      </c>
      <c r="E269" s="763" t="s">
        <v>12</v>
      </c>
      <c r="F269" s="800">
        <v>4000</v>
      </c>
      <c r="G269" s="800">
        <f t="shared" si="20"/>
        <v>4000</v>
      </c>
      <c r="H269" s="799" t="s">
        <v>398</v>
      </c>
      <c r="I269" s="797" t="s">
        <v>1308</v>
      </c>
    </row>
    <row r="270" spans="1:9" s="794" customFormat="1" ht="25.5">
      <c r="A270" s="797">
        <v>252</v>
      </c>
      <c r="B270" s="799" t="s">
        <v>1081</v>
      </c>
      <c r="C270" s="799" t="s">
        <v>1321</v>
      </c>
      <c r="D270" s="763">
        <v>10</v>
      </c>
      <c r="E270" s="763" t="s">
        <v>12</v>
      </c>
      <c r="F270" s="800">
        <v>130</v>
      </c>
      <c r="G270" s="800">
        <f t="shared" si="20"/>
        <v>1300</v>
      </c>
      <c r="H270" s="799" t="s">
        <v>398</v>
      </c>
      <c r="I270" s="797" t="s">
        <v>1308</v>
      </c>
    </row>
    <row r="271" spans="1:9" s="683" customFormat="1">
      <c r="A271" s="1045" t="s">
        <v>1686</v>
      </c>
      <c r="B271" s="1046"/>
      <c r="C271" s="1046"/>
      <c r="D271" s="1046"/>
      <c r="E271" s="1046"/>
      <c r="F271" s="1047"/>
      <c r="G271" s="914">
        <f>SUM(G260:G270)</f>
        <v>45262.5</v>
      </c>
      <c r="H271" s="673"/>
      <c r="I271" s="672"/>
    </row>
    <row r="272" spans="1:9" s="683" customFormat="1">
      <c r="B272" s="694"/>
      <c r="C272" s="694"/>
      <c r="D272" s="695"/>
      <c r="F272" s="696"/>
      <c r="G272" s="697"/>
      <c r="H272" s="694"/>
    </row>
    <row r="273" spans="2:8" s="683" customFormat="1">
      <c r="B273" s="694"/>
      <c r="C273" s="694"/>
      <c r="D273" s="695"/>
      <c r="F273" s="696"/>
      <c r="G273" s="697"/>
      <c r="H273" s="694"/>
    </row>
    <row r="274" spans="2:8" s="683" customFormat="1">
      <c r="B274" s="694"/>
      <c r="C274" s="694"/>
      <c r="D274" s="695"/>
      <c r="F274" s="696"/>
      <c r="G274" s="697"/>
      <c r="H274" s="694"/>
    </row>
  </sheetData>
  <mergeCells count="20">
    <mergeCell ref="A204:F204"/>
    <mergeCell ref="A228:F228"/>
    <mergeCell ref="A246:F246"/>
    <mergeCell ref="A271:F271"/>
    <mergeCell ref="A259:F259"/>
    <mergeCell ref="A79:F79"/>
    <mergeCell ref="A116:F116"/>
    <mergeCell ref="A149:F149"/>
    <mergeCell ref="B4:B5"/>
    <mergeCell ref="A166:F166"/>
    <mergeCell ref="B18:F18"/>
    <mergeCell ref="A37:F37"/>
    <mergeCell ref="I4:I5"/>
    <mergeCell ref="A59:F59"/>
    <mergeCell ref="C4:C5"/>
    <mergeCell ref="D4:D5"/>
    <mergeCell ref="E4:E5"/>
    <mergeCell ref="F4:F5"/>
    <mergeCell ref="G4:G5"/>
    <mergeCell ref="H4:H5"/>
  </mergeCells>
  <pageMargins left="0.70866141732283472" right="0.51181102362204722" top="0.55118110236220474" bottom="0.55118110236220474" header="0" footer="0"/>
  <pageSetup paperSize="9" scale="6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6"/>
  <sheetViews>
    <sheetView zoomScale="115" zoomScaleNormal="115" workbookViewId="0">
      <selection activeCell="B2" sqref="B2:C2"/>
    </sheetView>
  </sheetViews>
  <sheetFormatPr defaultRowHeight="12.75"/>
  <cols>
    <col min="1" max="1" width="3" customWidth="1"/>
    <col min="2" max="2" width="29.7109375" customWidth="1"/>
    <col min="3" max="3" width="20.28515625" customWidth="1"/>
    <col min="4" max="4" width="6.85546875" customWidth="1"/>
    <col min="5" max="5" width="9.7109375" customWidth="1"/>
    <col min="6" max="6" width="11.5703125" customWidth="1"/>
    <col min="7" max="7" width="12.85546875" customWidth="1"/>
    <col min="8" max="8" width="8.5703125" customWidth="1"/>
    <col min="9" max="9" width="14.42578125" customWidth="1"/>
  </cols>
  <sheetData>
    <row r="1" spans="1:9" s="3" customFormat="1"/>
    <row r="2" spans="1:9" s="3" customFormat="1" ht="15.75">
      <c r="B2" s="633"/>
    </row>
    <row r="3" spans="1:9" s="3" customFormat="1" ht="15.75">
      <c r="B3" s="633"/>
    </row>
    <row r="4" spans="1:9" s="3" customFormat="1" ht="15.75">
      <c r="B4" s="633"/>
    </row>
    <row r="5" spans="1:9" s="3" customFormat="1" ht="15.75">
      <c r="B5" s="633" t="s">
        <v>1729</v>
      </c>
    </row>
    <row r="6" spans="1:9" s="3" customFormat="1" ht="15.75" customHeight="1">
      <c r="A6" s="756" t="s">
        <v>2</v>
      </c>
      <c r="B6" s="1067" t="s">
        <v>1276</v>
      </c>
      <c r="C6" s="1067" t="s">
        <v>1277</v>
      </c>
      <c r="D6" s="1067" t="s">
        <v>5</v>
      </c>
      <c r="E6" s="1068" t="s">
        <v>421</v>
      </c>
      <c r="F6" s="1069" t="s">
        <v>582</v>
      </c>
      <c r="G6" s="1061" t="s">
        <v>1284</v>
      </c>
      <c r="H6" s="1055" t="s">
        <v>1307</v>
      </c>
      <c r="I6" s="1067" t="s">
        <v>1279</v>
      </c>
    </row>
    <row r="7" spans="1:9" s="3" customFormat="1">
      <c r="A7" s="756" t="s">
        <v>1275</v>
      </c>
      <c r="B7" s="1067"/>
      <c r="C7" s="1067"/>
      <c r="D7" s="1067"/>
      <c r="E7" s="1068"/>
      <c r="F7" s="1069"/>
      <c r="G7" s="1062"/>
      <c r="H7" s="1056"/>
      <c r="I7" s="1067"/>
    </row>
    <row r="8" spans="1:9" s="3" customFormat="1">
      <c r="A8" s="33"/>
      <c r="B8" s="765" t="s">
        <v>632</v>
      </c>
      <c r="C8" s="33"/>
      <c r="D8" s="776"/>
      <c r="E8" s="33"/>
      <c r="F8" s="778"/>
      <c r="G8" s="782">
        <f>G13+G30+G34+G36+G38+G40+G10</f>
        <v>310100</v>
      </c>
      <c r="H8" s="33"/>
      <c r="I8" s="33"/>
    </row>
    <row r="9" spans="1:9" s="3" customFormat="1">
      <c r="A9" s="952">
        <v>1</v>
      </c>
      <c r="B9" s="963" t="s">
        <v>1765</v>
      </c>
      <c r="C9" s="964" t="s">
        <v>1321</v>
      </c>
      <c r="D9" s="965">
        <v>1</v>
      </c>
      <c r="E9" s="966" t="s">
        <v>859</v>
      </c>
      <c r="F9" s="967">
        <v>18000</v>
      </c>
      <c r="G9" s="915">
        <f t="shared" ref="G9" si="0">F9*D9</f>
        <v>18000</v>
      </c>
      <c r="H9" s="968" t="s">
        <v>388</v>
      </c>
      <c r="I9" s="952" t="s">
        <v>1308</v>
      </c>
    </row>
    <row r="10" spans="1:9" s="3" customFormat="1">
      <c r="A10" s="1064" t="s">
        <v>1675</v>
      </c>
      <c r="B10" s="1065"/>
      <c r="C10" s="1065"/>
      <c r="D10" s="1065"/>
      <c r="E10" s="1065"/>
      <c r="F10" s="1066"/>
      <c r="G10" s="782">
        <f>G9</f>
        <v>18000</v>
      </c>
      <c r="H10" s="787"/>
      <c r="I10" s="33"/>
    </row>
    <row r="11" spans="1:9" s="3" customFormat="1">
      <c r="A11" s="33">
        <v>1</v>
      </c>
      <c r="B11" s="783" t="s">
        <v>1180</v>
      </c>
      <c r="C11" s="780" t="s">
        <v>1321</v>
      </c>
      <c r="D11" s="784">
        <v>2</v>
      </c>
      <c r="E11" s="591" t="s">
        <v>859</v>
      </c>
      <c r="F11" s="785">
        <v>600</v>
      </c>
      <c r="G11" s="786">
        <f t="shared" ref="G11" si="1">F11*D11</f>
        <v>1200</v>
      </c>
      <c r="H11" s="787" t="s">
        <v>389</v>
      </c>
      <c r="I11" s="33" t="s">
        <v>1308</v>
      </c>
    </row>
    <row r="12" spans="1:9" s="3" customFormat="1">
      <c r="A12" s="33">
        <v>2</v>
      </c>
      <c r="B12" s="592" t="s">
        <v>1193</v>
      </c>
      <c r="C12" s="780" t="s">
        <v>1321</v>
      </c>
      <c r="D12" s="784">
        <v>1</v>
      </c>
      <c r="E12" s="591" t="s">
        <v>859</v>
      </c>
      <c r="F12" s="785">
        <v>10000</v>
      </c>
      <c r="G12" s="786">
        <f>F12*D12</f>
        <v>10000</v>
      </c>
      <c r="H12" s="787" t="s">
        <v>389</v>
      </c>
      <c r="I12" s="33" t="s">
        <v>1308</v>
      </c>
    </row>
    <row r="13" spans="1:9" s="3" customFormat="1">
      <c r="A13" s="1064" t="s">
        <v>1688</v>
      </c>
      <c r="B13" s="1065"/>
      <c r="C13" s="1065"/>
      <c r="D13" s="1065"/>
      <c r="E13" s="1065"/>
      <c r="F13" s="1066"/>
      <c r="G13" s="782">
        <f>SUM(G11:G12)</f>
        <v>11200</v>
      </c>
      <c r="H13" s="787"/>
      <c r="I13" s="33"/>
    </row>
    <row r="14" spans="1:9" s="3" customFormat="1">
      <c r="A14" s="33">
        <v>3</v>
      </c>
      <c r="B14" s="783" t="s">
        <v>1173</v>
      </c>
      <c r="C14" s="780" t="s">
        <v>1321</v>
      </c>
      <c r="D14" s="784">
        <v>5</v>
      </c>
      <c r="E14" s="591" t="s">
        <v>859</v>
      </c>
      <c r="F14" s="785">
        <v>1500</v>
      </c>
      <c r="G14" s="786">
        <f t="shared" ref="G14:G29" si="2">F14*D14</f>
        <v>7500</v>
      </c>
      <c r="H14" s="33" t="s">
        <v>391</v>
      </c>
      <c r="I14" s="33" t="s">
        <v>1308</v>
      </c>
    </row>
    <row r="15" spans="1:9" s="3" customFormat="1">
      <c r="A15" s="33">
        <v>4</v>
      </c>
      <c r="B15" s="783" t="s">
        <v>1174</v>
      </c>
      <c r="C15" s="780" t="s">
        <v>1321</v>
      </c>
      <c r="D15" s="784">
        <v>8</v>
      </c>
      <c r="E15" s="591" t="s">
        <v>859</v>
      </c>
      <c r="F15" s="785">
        <v>2000</v>
      </c>
      <c r="G15" s="786">
        <f t="shared" si="2"/>
        <v>16000</v>
      </c>
      <c r="H15" s="33" t="s">
        <v>391</v>
      </c>
      <c r="I15" s="33" t="s">
        <v>1308</v>
      </c>
    </row>
    <row r="16" spans="1:9" s="3" customFormat="1">
      <c r="A16" s="33">
        <v>5</v>
      </c>
      <c r="B16" s="783" t="s">
        <v>1175</v>
      </c>
      <c r="C16" s="780" t="s">
        <v>1321</v>
      </c>
      <c r="D16" s="784">
        <v>15</v>
      </c>
      <c r="E16" s="591" t="s">
        <v>859</v>
      </c>
      <c r="F16" s="785">
        <v>500</v>
      </c>
      <c r="G16" s="786">
        <f t="shared" si="2"/>
        <v>7500</v>
      </c>
      <c r="H16" s="33" t="s">
        <v>391</v>
      </c>
      <c r="I16" s="33" t="s">
        <v>1308</v>
      </c>
    </row>
    <row r="17" spans="1:9" s="3" customFormat="1">
      <c r="A17" s="33">
        <v>6</v>
      </c>
      <c r="B17" s="783" t="s">
        <v>1176</v>
      </c>
      <c r="C17" s="780" t="s">
        <v>1321</v>
      </c>
      <c r="D17" s="784">
        <v>50</v>
      </c>
      <c r="E17" s="591" t="s">
        <v>859</v>
      </c>
      <c r="F17" s="785">
        <v>1000</v>
      </c>
      <c r="G17" s="786">
        <f t="shared" si="2"/>
        <v>50000</v>
      </c>
      <c r="H17" s="33" t="s">
        <v>391</v>
      </c>
      <c r="I17" s="33" t="s">
        <v>1308</v>
      </c>
    </row>
    <row r="18" spans="1:9" s="3" customFormat="1">
      <c r="A18" s="33">
        <v>7</v>
      </c>
      <c r="B18" s="783" t="s">
        <v>1177</v>
      </c>
      <c r="C18" s="780" t="s">
        <v>1321</v>
      </c>
      <c r="D18" s="784">
        <v>50</v>
      </c>
      <c r="E18" s="591" t="s">
        <v>878</v>
      </c>
      <c r="F18" s="785">
        <v>200</v>
      </c>
      <c r="G18" s="786">
        <f t="shared" si="2"/>
        <v>10000</v>
      </c>
      <c r="H18" s="33" t="s">
        <v>391</v>
      </c>
      <c r="I18" s="33" t="s">
        <v>1308</v>
      </c>
    </row>
    <row r="19" spans="1:9" s="3" customFormat="1">
      <c r="A19" s="33">
        <v>8</v>
      </c>
      <c r="B19" s="783" t="s">
        <v>1178</v>
      </c>
      <c r="C19" s="780" t="s">
        <v>1321</v>
      </c>
      <c r="D19" s="784">
        <v>15</v>
      </c>
      <c r="E19" s="591" t="s">
        <v>859</v>
      </c>
      <c r="F19" s="785">
        <v>1200</v>
      </c>
      <c r="G19" s="786">
        <f t="shared" si="2"/>
        <v>18000</v>
      </c>
      <c r="H19" s="33" t="s">
        <v>391</v>
      </c>
      <c r="I19" s="33" t="s">
        <v>1308</v>
      </c>
    </row>
    <row r="20" spans="1:9" s="3" customFormat="1">
      <c r="A20" s="33">
        <v>9</v>
      </c>
      <c r="B20" s="783" t="s">
        <v>1179</v>
      </c>
      <c r="C20" s="780" t="s">
        <v>1321</v>
      </c>
      <c r="D20" s="784">
        <v>15</v>
      </c>
      <c r="E20" s="591" t="s">
        <v>859</v>
      </c>
      <c r="F20" s="785">
        <v>1200</v>
      </c>
      <c r="G20" s="786">
        <f t="shared" si="2"/>
        <v>18000</v>
      </c>
      <c r="H20" s="33" t="s">
        <v>391</v>
      </c>
      <c r="I20" s="33" t="s">
        <v>1308</v>
      </c>
    </row>
    <row r="21" spans="1:9" s="3" customFormat="1">
      <c r="A21" s="33">
        <v>10</v>
      </c>
      <c r="B21" s="783" t="s">
        <v>1181</v>
      </c>
      <c r="C21" s="780" t="s">
        <v>1321</v>
      </c>
      <c r="D21" s="784">
        <v>7</v>
      </c>
      <c r="E21" s="591" t="s">
        <v>1182</v>
      </c>
      <c r="F21" s="785">
        <v>1500</v>
      </c>
      <c r="G21" s="786">
        <f t="shared" si="2"/>
        <v>10500</v>
      </c>
      <c r="H21" s="33" t="s">
        <v>391</v>
      </c>
      <c r="I21" s="33" t="s">
        <v>1308</v>
      </c>
    </row>
    <row r="22" spans="1:9" s="3" customFormat="1">
      <c r="A22" s="33">
        <v>11</v>
      </c>
      <c r="B22" s="783" t="s">
        <v>1183</v>
      </c>
      <c r="C22" s="780" t="s">
        <v>1321</v>
      </c>
      <c r="D22" s="784">
        <v>2</v>
      </c>
      <c r="E22" s="591" t="s">
        <v>859</v>
      </c>
      <c r="F22" s="785">
        <v>3500</v>
      </c>
      <c r="G22" s="786">
        <f t="shared" si="2"/>
        <v>7000</v>
      </c>
      <c r="H22" s="33" t="s">
        <v>391</v>
      </c>
      <c r="I22" s="33" t="s">
        <v>1308</v>
      </c>
    </row>
    <row r="23" spans="1:9" s="3" customFormat="1">
      <c r="A23" s="33">
        <v>12</v>
      </c>
      <c r="B23" s="783" t="s">
        <v>1186</v>
      </c>
      <c r="C23" s="780" t="s">
        <v>1321</v>
      </c>
      <c r="D23" s="784">
        <v>2</v>
      </c>
      <c r="E23" s="591" t="s">
        <v>859</v>
      </c>
      <c r="F23" s="785">
        <v>2000</v>
      </c>
      <c r="G23" s="786">
        <f t="shared" si="2"/>
        <v>4000</v>
      </c>
      <c r="H23" s="33" t="s">
        <v>391</v>
      </c>
      <c r="I23" s="33" t="s">
        <v>1308</v>
      </c>
    </row>
    <row r="24" spans="1:9" s="3" customFormat="1">
      <c r="A24" s="33">
        <v>13</v>
      </c>
      <c r="B24" s="783" t="s">
        <v>1187</v>
      </c>
      <c r="C24" s="780" t="s">
        <v>1321</v>
      </c>
      <c r="D24" s="784">
        <v>14</v>
      </c>
      <c r="E24" s="591" t="s">
        <v>1182</v>
      </c>
      <c r="F24" s="785">
        <v>2000</v>
      </c>
      <c r="G24" s="786">
        <f t="shared" si="2"/>
        <v>28000</v>
      </c>
      <c r="H24" s="33" t="s">
        <v>391</v>
      </c>
      <c r="I24" s="33" t="s">
        <v>1308</v>
      </c>
    </row>
    <row r="25" spans="1:9" s="3" customFormat="1">
      <c r="A25" s="33">
        <v>14</v>
      </c>
      <c r="B25" s="783" t="s">
        <v>1188</v>
      </c>
      <c r="C25" s="780" t="s">
        <v>1321</v>
      </c>
      <c r="D25" s="784">
        <v>3</v>
      </c>
      <c r="E25" s="591" t="s">
        <v>1182</v>
      </c>
      <c r="F25" s="785">
        <v>2500</v>
      </c>
      <c r="G25" s="786">
        <f t="shared" si="2"/>
        <v>7500</v>
      </c>
      <c r="H25" s="33" t="s">
        <v>391</v>
      </c>
      <c r="I25" s="33" t="s">
        <v>1308</v>
      </c>
    </row>
    <row r="26" spans="1:9" s="3" customFormat="1">
      <c r="A26" s="33">
        <v>15</v>
      </c>
      <c r="B26" s="783" t="s">
        <v>1189</v>
      </c>
      <c r="C26" s="780" t="s">
        <v>1321</v>
      </c>
      <c r="D26" s="784">
        <v>3</v>
      </c>
      <c r="E26" s="591" t="s">
        <v>1182</v>
      </c>
      <c r="F26" s="785">
        <v>4500</v>
      </c>
      <c r="G26" s="786">
        <f t="shared" si="2"/>
        <v>13500</v>
      </c>
      <c r="H26" s="33" t="s">
        <v>391</v>
      </c>
      <c r="I26" s="33" t="s">
        <v>1308</v>
      </c>
    </row>
    <row r="27" spans="1:9" s="3" customFormat="1">
      <c r="A27" s="33">
        <v>16</v>
      </c>
      <c r="B27" s="783" t="s">
        <v>1190</v>
      </c>
      <c r="C27" s="780" t="s">
        <v>1321</v>
      </c>
      <c r="D27" s="784">
        <v>2</v>
      </c>
      <c r="E27" s="591" t="s">
        <v>859</v>
      </c>
      <c r="F27" s="785">
        <v>3000</v>
      </c>
      <c r="G27" s="786">
        <f t="shared" si="2"/>
        <v>6000</v>
      </c>
      <c r="H27" s="33" t="s">
        <v>391</v>
      </c>
      <c r="I27" s="33" t="s">
        <v>1308</v>
      </c>
    </row>
    <row r="28" spans="1:9" s="3" customFormat="1">
      <c r="A28" s="33">
        <v>17</v>
      </c>
      <c r="B28" s="783" t="s">
        <v>1191</v>
      </c>
      <c r="C28" s="780" t="s">
        <v>1321</v>
      </c>
      <c r="D28" s="784">
        <v>1</v>
      </c>
      <c r="E28" s="591" t="s">
        <v>859</v>
      </c>
      <c r="F28" s="785">
        <v>5000</v>
      </c>
      <c r="G28" s="786">
        <f t="shared" si="2"/>
        <v>5000</v>
      </c>
      <c r="H28" s="33" t="s">
        <v>391</v>
      </c>
      <c r="I28" s="33" t="s">
        <v>1308</v>
      </c>
    </row>
    <row r="29" spans="1:9" s="3" customFormat="1">
      <c r="A29" s="33">
        <v>18</v>
      </c>
      <c r="B29" s="783" t="s">
        <v>1192</v>
      </c>
      <c r="C29" s="780" t="s">
        <v>1321</v>
      </c>
      <c r="D29" s="784">
        <v>5</v>
      </c>
      <c r="E29" s="591" t="s">
        <v>1017</v>
      </c>
      <c r="F29" s="785">
        <v>2000</v>
      </c>
      <c r="G29" s="786">
        <f t="shared" si="2"/>
        <v>10000</v>
      </c>
      <c r="H29" s="33" t="s">
        <v>391</v>
      </c>
      <c r="I29" s="33" t="s">
        <v>1308</v>
      </c>
    </row>
    <row r="30" spans="1:9" s="3" customFormat="1">
      <c r="A30" s="1064" t="s">
        <v>1679</v>
      </c>
      <c r="B30" s="1065"/>
      <c r="C30" s="1065"/>
      <c r="D30" s="1065"/>
      <c r="E30" s="1065"/>
      <c r="F30" s="1066"/>
      <c r="G30" s="782">
        <f>SUM(G14:G29)</f>
        <v>218500</v>
      </c>
      <c r="H30" s="33"/>
      <c r="I30" s="33"/>
    </row>
    <row r="31" spans="1:9" s="3" customFormat="1">
      <c r="A31" s="33">
        <v>19</v>
      </c>
      <c r="B31" s="783" t="s">
        <v>1184</v>
      </c>
      <c r="C31" s="780" t="s">
        <v>1321</v>
      </c>
      <c r="D31" s="784">
        <v>2</v>
      </c>
      <c r="E31" s="591" t="s">
        <v>859</v>
      </c>
      <c r="F31" s="785">
        <v>2600</v>
      </c>
      <c r="G31" s="786">
        <f>F31*D31</f>
        <v>5200</v>
      </c>
      <c r="H31" s="33" t="s">
        <v>392</v>
      </c>
      <c r="I31" s="33" t="s">
        <v>1308</v>
      </c>
    </row>
    <row r="32" spans="1:9" s="3" customFormat="1">
      <c r="A32" s="33">
        <v>20</v>
      </c>
      <c r="B32" s="783" t="s">
        <v>1185</v>
      </c>
      <c r="C32" s="780" t="s">
        <v>1321</v>
      </c>
      <c r="D32" s="784">
        <v>2</v>
      </c>
      <c r="E32" s="591" t="s">
        <v>859</v>
      </c>
      <c r="F32" s="785">
        <v>3000</v>
      </c>
      <c r="G32" s="786">
        <f>F32*D32</f>
        <v>6000</v>
      </c>
      <c r="H32" s="33" t="s">
        <v>392</v>
      </c>
      <c r="I32" s="33" t="s">
        <v>1308</v>
      </c>
    </row>
    <row r="33" spans="1:9" s="3" customFormat="1">
      <c r="A33" s="33">
        <v>21</v>
      </c>
      <c r="B33" s="592" t="s">
        <v>1193</v>
      </c>
      <c r="C33" s="780" t="s">
        <v>1321</v>
      </c>
      <c r="D33" s="784">
        <v>1</v>
      </c>
      <c r="E33" s="591" t="s">
        <v>859</v>
      </c>
      <c r="F33" s="785">
        <v>20000</v>
      </c>
      <c r="G33" s="786">
        <f t="shared" ref="G33" si="3">F33*D33</f>
        <v>20000</v>
      </c>
      <c r="H33" s="787" t="s">
        <v>392</v>
      </c>
      <c r="I33" s="33" t="s">
        <v>1308</v>
      </c>
    </row>
    <row r="34" spans="1:9" s="3" customFormat="1">
      <c r="A34" s="1064" t="s">
        <v>1680</v>
      </c>
      <c r="B34" s="1065"/>
      <c r="C34" s="1065"/>
      <c r="D34" s="1065"/>
      <c r="E34" s="1065"/>
      <c r="F34" s="1066"/>
      <c r="G34" s="782">
        <f>SUM(G31:G33)</f>
        <v>31200</v>
      </c>
      <c r="H34" s="787"/>
      <c r="I34" s="33"/>
    </row>
    <row r="35" spans="1:9" s="3" customFormat="1" ht="17.25" customHeight="1">
      <c r="A35" s="33">
        <v>22</v>
      </c>
      <c r="B35" s="788" t="s">
        <v>1194</v>
      </c>
      <c r="C35" s="780" t="s">
        <v>1321</v>
      </c>
      <c r="D35" s="784">
        <v>1</v>
      </c>
      <c r="E35" s="591" t="s">
        <v>859</v>
      </c>
      <c r="F35" s="785">
        <v>10000</v>
      </c>
      <c r="G35" s="786">
        <f>F35*D35</f>
        <v>10000</v>
      </c>
      <c r="H35" s="33" t="s">
        <v>393</v>
      </c>
      <c r="I35" s="33" t="s">
        <v>1308</v>
      </c>
    </row>
    <row r="36" spans="1:9" s="3" customFormat="1" ht="17.25" customHeight="1">
      <c r="A36" s="1064">
        <v>23</v>
      </c>
      <c r="B36" s="1065"/>
      <c r="C36" s="1065"/>
      <c r="D36" s="1065"/>
      <c r="E36" s="1065"/>
      <c r="F36" s="1066"/>
      <c r="G36" s="782">
        <f>SUM(G35:G35)</f>
        <v>10000</v>
      </c>
      <c r="H36" s="33"/>
      <c r="I36" s="33"/>
    </row>
    <row r="37" spans="1:9" s="3" customFormat="1">
      <c r="A37" s="33">
        <v>24</v>
      </c>
      <c r="B37" s="783" t="s">
        <v>1180</v>
      </c>
      <c r="C37" s="780" t="s">
        <v>1321</v>
      </c>
      <c r="D37" s="784">
        <v>2</v>
      </c>
      <c r="E37" s="591" t="s">
        <v>859</v>
      </c>
      <c r="F37" s="785">
        <v>600</v>
      </c>
      <c r="G37" s="786">
        <f>F37*D37</f>
        <v>1200</v>
      </c>
      <c r="H37" s="787" t="s">
        <v>394</v>
      </c>
      <c r="I37" s="33" t="s">
        <v>1308</v>
      </c>
    </row>
    <row r="38" spans="1:9" s="3" customFormat="1">
      <c r="A38" s="1064" t="s">
        <v>1683</v>
      </c>
      <c r="B38" s="1065"/>
      <c r="C38" s="1065"/>
      <c r="D38" s="1065"/>
      <c r="E38" s="1065"/>
      <c r="F38" s="1066"/>
      <c r="G38" s="782">
        <f>SUM(G37:G37)</f>
        <v>1200</v>
      </c>
      <c r="H38" s="787"/>
      <c r="I38" s="33"/>
    </row>
    <row r="39" spans="1:9" s="3" customFormat="1">
      <c r="A39" s="33">
        <v>25</v>
      </c>
      <c r="B39" s="592" t="s">
        <v>1193</v>
      </c>
      <c r="C39" s="780" t="s">
        <v>1321</v>
      </c>
      <c r="D39" s="784">
        <v>1</v>
      </c>
      <c r="E39" s="591" t="s">
        <v>859</v>
      </c>
      <c r="F39" s="785">
        <v>20000</v>
      </c>
      <c r="G39" s="786">
        <f t="shared" ref="G39" si="4">F39*D39</f>
        <v>20000</v>
      </c>
      <c r="H39" s="787" t="s">
        <v>395</v>
      </c>
      <c r="I39" s="33" t="s">
        <v>1308</v>
      </c>
    </row>
    <row r="40" spans="1:9" s="3" customFormat="1">
      <c r="A40" s="1070" t="s">
        <v>1684</v>
      </c>
      <c r="B40" s="1070"/>
      <c r="C40" s="1070"/>
      <c r="D40" s="1070"/>
      <c r="E40" s="1070"/>
      <c r="F40" s="1070"/>
      <c r="G40" s="829">
        <f>SUM(G39)</f>
        <v>20000</v>
      </c>
    </row>
    <row r="41" spans="1:9" s="3" customFormat="1"/>
    <row r="42" spans="1:9" s="3" customFormat="1"/>
    <row r="43" spans="1:9" s="3" customFormat="1"/>
    <row r="44" spans="1:9" s="3" customFormat="1"/>
    <row r="45" spans="1:9" s="3" customFormat="1"/>
    <row r="46" spans="1:9" s="3" customFormat="1"/>
  </sheetData>
  <mergeCells count="15">
    <mergeCell ref="A40:F40"/>
    <mergeCell ref="A13:F13"/>
    <mergeCell ref="A30:F30"/>
    <mergeCell ref="A34:F34"/>
    <mergeCell ref="A36:F36"/>
    <mergeCell ref="A38:F38"/>
    <mergeCell ref="A10:F10"/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workbookViewId="0">
      <selection activeCell="A2" sqref="A2:XFD3"/>
    </sheetView>
  </sheetViews>
  <sheetFormatPr defaultRowHeight="12.75"/>
  <cols>
    <col min="1" max="1" width="5.42578125" customWidth="1"/>
    <col min="2" max="2" width="31.140625" customWidth="1"/>
    <col min="3" max="3" width="19.28515625" customWidth="1"/>
    <col min="4" max="4" width="7.5703125" customWidth="1"/>
    <col min="5" max="5" width="7" customWidth="1"/>
    <col min="6" max="6" width="11.5703125" customWidth="1"/>
    <col min="7" max="7" width="12.85546875" customWidth="1"/>
    <col min="8" max="8" width="11.140625" customWidth="1"/>
    <col min="9" max="9" width="14" customWidth="1"/>
  </cols>
  <sheetData>
    <row r="1" spans="1:9" s="3" customFormat="1"/>
    <row r="2" spans="1:9" s="3" customFormat="1"/>
    <row r="3" spans="1:9" s="3" customFormat="1" ht="18.75">
      <c r="B3" s="781" t="s">
        <v>1301</v>
      </c>
    </row>
    <row r="4" spans="1:9" s="3" customFormat="1"/>
    <row r="5" spans="1:9" s="3" customFormat="1" ht="15.75" customHeight="1">
      <c r="A5" s="753" t="s">
        <v>2</v>
      </c>
      <c r="B5" s="1039" t="s">
        <v>1276</v>
      </c>
      <c r="C5" s="1039" t="s">
        <v>1277</v>
      </c>
      <c r="D5" s="1039" t="s">
        <v>5</v>
      </c>
      <c r="E5" s="1039" t="s">
        <v>421</v>
      </c>
      <c r="F5" s="1040" t="s">
        <v>582</v>
      </c>
      <c r="G5" s="1043" t="s">
        <v>1284</v>
      </c>
      <c r="H5" s="1041" t="s">
        <v>1307</v>
      </c>
      <c r="I5" s="1039" t="s">
        <v>1279</v>
      </c>
    </row>
    <row r="6" spans="1:9" s="3" customFormat="1" ht="15.75">
      <c r="A6" s="753" t="s">
        <v>1275</v>
      </c>
      <c r="B6" s="1039"/>
      <c r="C6" s="1039"/>
      <c r="D6" s="1039"/>
      <c r="E6" s="1039"/>
      <c r="F6" s="1040"/>
      <c r="G6" s="1044"/>
      <c r="H6" s="1042"/>
      <c r="I6" s="1039"/>
    </row>
    <row r="7" spans="1:9" s="3" customFormat="1">
      <c r="A7" s="33">
        <v>1</v>
      </c>
      <c r="B7" s="33" t="s">
        <v>1202</v>
      </c>
      <c r="C7" s="780" t="s">
        <v>1321</v>
      </c>
      <c r="D7" s="33">
        <v>100</v>
      </c>
      <c r="E7" s="33" t="s">
        <v>12</v>
      </c>
      <c r="F7" s="789">
        <v>170</v>
      </c>
      <c r="G7" s="792">
        <f>D7*F7</f>
        <v>17000</v>
      </c>
      <c r="H7" s="33" t="s">
        <v>390</v>
      </c>
      <c r="I7" s="33" t="s">
        <v>1308</v>
      </c>
    </row>
    <row r="8" spans="1:9" s="3" customFormat="1">
      <c r="A8" s="33">
        <v>2</v>
      </c>
      <c r="B8" s="33" t="s">
        <v>1196</v>
      </c>
      <c r="C8" s="780" t="s">
        <v>1321</v>
      </c>
      <c r="D8" s="33">
        <v>1000</v>
      </c>
      <c r="E8" s="33" t="s">
        <v>12</v>
      </c>
      <c r="F8" s="789">
        <v>41</v>
      </c>
      <c r="G8" s="792">
        <f>D8*F8</f>
        <v>41000</v>
      </c>
      <c r="H8" s="33" t="s">
        <v>390</v>
      </c>
      <c r="I8" s="33" t="s">
        <v>1308</v>
      </c>
    </row>
    <row r="9" spans="1:9" s="3" customFormat="1">
      <c r="A9" s="33">
        <v>3</v>
      </c>
      <c r="B9" s="33" t="s">
        <v>1204</v>
      </c>
      <c r="C9" s="780" t="s">
        <v>1321</v>
      </c>
      <c r="D9" s="33">
        <v>720</v>
      </c>
      <c r="E9" s="33" t="s">
        <v>12</v>
      </c>
      <c r="F9" s="789">
        <v>137</v>
      </c>
      <c r="G9" s="792">
        <f>D9*F9</f>
        <v>98640</v>
      </c>
      <c r="H9" s="33" t="s">
        <v>390</v>
      </c>
      <c r="I9" s="33" t="s">
        <v>1308</v>
      </c>
    </row>
    <row r="10" spans="1:9" s="3" customFormat="1">
      <c r="A10" s="1071" t="s">
        <v>1698</v>
      </c>
      <c r="B10" s="1072"/>
      <c r="C10" s="1072"/>
      <c r="D10" s="1072"/>
      <c r="E10" s="1072"/>
      <c r="F10" s="1072"/>
      <c r="G10" s="878">
        <f>SUM(G7:G9)</f>
        <v>156640</v>
      </c>
      <c r="H10" s="33"/>
      <c r="I10" s="33"/>
    </row>
    <row r="11" spans="1:9" s="3" customFormat="1">
      <c r="A11" s="33">
        <v>4</v>
      </c>
      <c r="B11" s="33" t="s">
        <v>993</v>
      </c>
      <c r="C11" s="780" t="s">
        <v>1321</v>
      </c>
      <c r="D11" s="33">
        <v>30</v>
      </c>
      <c r="E11" s="33" t="s">
        <v>12</v>
      </c>
      <c r="F11" s="789">
        <v>180</v>
      </c>
      <c r="G11" s="792">
        <f t="shared" ref="G11:G17" si="0">D11*F11</f>
        <v>5400</v>
      </c>
      <c r="H11" s="33" t="s">
        <v>391</v>
      </c>
      <c r="I11" s="33" t="s">
        <v>1308</v>
      </c>
    </row>
    <row r="12" spans="1:9" s="3" customFormat="1">
      <c r="A12" s="33">
        <v>5</v>
      </c>
      <c r="B12" s="33" t="s">
        <v>1214</v>
      </c>
      <c r="C12" s="780" t="s">
        <v>1321</v>
      </c>
      <c r="D12" s="33">
        <v>50</v>
      </c>
      <c r="E12" s="33" t="s">
        <v>12</v>
      </c>
      <c r="F12" s="789">
        <v>300</v>
      </c>
      <c r="G12" s="792">
        <f t="shared" si="0"/>
        <v>15000</v>
      </c>
      <c r="H12" s="33" t="s">
        <v>391</v>
      </c>
      <c r="I12" s="33" t="s">
        <v>1308</v>
      </c>
    </row>
    <row r="13" spans="1:9" s="3" customFormat="1">
      <c r="A13" s="33">
        <v>6</v>
      </c>
      <c r="B13" s="33" t="s">
        <v>1215</v>
      </c>
      <c r="C13" s="780" t="s">
        <v>1321</v>
      </c>
      <c r="D13" s="33">
        <v>70</v>
      </c>
      <c r="E13" s="33" t="s">
        <v>12</v>
      </c>
      <c r="F13" s="789">
        <v>420</v>
      </c>
      <c r="G13" s="792">
        <f t="shared" si="0"/>
        <v>29400</v>
      </c>
      <c r="H13" s="33" t="s">
        <v>391</v>
      </c>
      <c r="I13" s="33" t="s">
        <v>1308</v>
      </c>
    </row>
    <row r="14" spans="1:9" s="3" customFormat="1">
      <c r="A14" s="33">
        <v>7</v>
      </c>
      <c r="B14" s="33" t="s">
        <v>1216</v>
      </c>
      <c r="C14" s="780" t="s">
        <v>1321</v>
      </c>
      <c r="D14" s="33">
        <v>50</v>
      </c>
      <c r="E14" s="33" t="s">
        <v>12</v>
      </c>
      <c r="F14" s="789">
        <v>300</v>
      </c>
      <c r="G14" s="792">
        <f t="shared" si="0"/>
        <v>15000</v>
      </c>
      <c r="H14" s="33" t="s">
        <v>391</v>
      </c>
      <c r="I14" s="33" t="s">
        <v>1308</v>
      </c>
    </row>
    <row r="15" spans="1:9" s="3" customFormat="1">
      <c r="A15" s="33">
        <v>8</v>
      </c>
      <c r="B15" s="33" t="s">
        <v>1208</v>
      </c>
      <c r="C15" s="780" t="s">
        <v>1321</v>
      </c>
      <c r="D15" s="920">
        <v>50</v>
      </c>
      <c r="E15" s="33" t="s">
        <v>12</v>
      </c>
      <c r="F15" s="789">
        <v>383</v>
      </c>
      <c r="G15" s="792">
        <f t="shared" si="0"/>
        <v>19150</v>
      </c>
      <c r="H15" s="33" t="s">
        <v>391</v>
      </c>
      <c r="I15" s="33" t="s">
        <v>1308</v>
      </c>
    </row>
    <row r="16" spans="1:9" s="3" customFormat="1">
      <c r="A16" s="33">
        <v>9</v>
      </c>
      <c r="B16" s="33" t="s">
        <v>1206</v>
      </c>
      <c r="C16" s="780" t="s">
        <v>1321</v>
      </c>
      <c r="D16" s="920">
        <v>60</v>
      </c>
      <c r="E16" s="33" t="s">
        <v>12</v>
      </c>
      <c r="F16" s="789">
        <v>280</v>
      </c>
      <c r="G16" s="792">
        <f t="shared" si="0"/>
        <v>16800</v>
      </c>
      <c r="H16" s="33" t="s">
        <v>391</v>
      </c>
      <c r="I16" s="33" t="s">
        <v>1308</v>
      </c>
    </row>
    <row r="17" spans="1:9" s="3" customFormat="1">
      <c r="A17" s="33">
        <v>10</v>
      </c>
      <c r="B17" s="33" t="s">
        <v>1207</v>
      </c>
      <c r="C17" s="780" t="s">
        <v>1321</v>
      </c>
      <c r="D17" s="920">
        <v>150</v>
      </c>
      <c r="E17" s="33" t="s">
        <v>12</v>
      </c>
      <c r="F17" s="789">
        <v>60</v>
      </c>
      <c r="G17" s="792">
        <f t="shared" si="0"/>
        <v>9000</v>
      </c>
      <c r="H17" s="33" t="s">
        <v>391</v>
      </c>
      <c r="I17" s="33" t="s">
        <v>1308</v>
      </c>
    </row>
    <row r="18" spans="1:9" s="3" customFormat="1">
      <c r="A18" s="33">
        <v>11</v>
      </c>
      <c r="B18" s="33" t="s">
        <v>1197</v>
      </c>
      <c r="C18" s="780" t="s">
        <v>1321</v>
      </c>
      <c r="D18" s="33">
        <v>50</v>
      </c>
      <c r="E18" s="33" t="s">
        <v>12</v>
      </c>
      <c r="F18" s="789">
        <v>383</v>
      </c>
      <c r="G18" s="789">
        <f>D18*F18</f>
        <v>19150</v>
      </c>
      <c r="H18" s="33" t="s">
        <v>391</v>
      </c>
      <c r="I18" s="33" t="s">
        <v>1308</v>
      </c>
    </row>
    <row r="19" spans="1:9" s="3" customFormat="1">
      <c r="A19" s="33">
        <v>12</v>
      </c>
      <c r="B19" s="916" t="s">
        <v>1198</v>
      </c>
      <c r="C19" s="780" t="s">
        <v>1321</v>
      </c>
      <c r="D19" s="33">
        <v>300</v>
      </c>
      <c r="E19" s="33" t="s">
        <v>12</v>
      </c>
      <c r="F19" s="789">
        <v>294</v>
      </c>
      <c r="G19" s="789">
        <f>D19*F19</f>
        <v>88200</v>
      </c>
      <c r="H19" s="33" t="s">
        <v>391</v>
      </c>
      <c r="I19" s="33" t="s">
        <v>1308</v>
      </c>
    </row>
    <row r="20" spans="1:9" s="3" customFormat="1">
      <c r="A20" s="1064" t="s">
        <v>1679</v>
      </c>
      <c r="B20" s="1065"/>
      <c r="C20" s="1065"/>
      <c r="D20" s="1065"/>
      <c r="E20" s="1065"/>
      <c r="F20" s="1066"/>
      <c r="G20" s="766">
        <f>SUM(G11:G19)</f>
        <v>217100</v>
      </c>
      <c r="H20" s="33"/>
      <c r="I20" s="33"/>
    </row>
    <row r="21" spans="1:9" s="3" customFormat="1">
      <c r="A21" s="33">
        <v>13</v>
      </c>
      <c r="B21" s="33" t="s">
        <v>1197</v>
      </c>
      <c r="C21" s="780" t="s">
        <v>1321</v>
      </c>
      <c r="D21" s="33">
        <v>250</v>
      </c>
      <c r="E21" s="33" t="s">
        <v>12</v>
      </c>
      <c r="F21" s="789">
        <v>383</v>
      </c>
      <c r="G21" s="789">
        <f>D21*F21</f>
        <v>95750</v>
      </c>
      <c r="H21" s="33" t="s">
        <v>392</v>
      </c>
      <c r="I21" s="33" t="s">
        <v>1308</v>
      </c>
    </row>
    <row r="22" spans="1:9" s="3" customFormat="1">
      <c r="A22" s="33">
        <v>14</v>
      </c>
      <c r="B22" s="916" t="s">
        <v>1198</v>
      </c>
      <c r="C22" s="780" t="s">
        <v>1321</v>
      </c>
      <c r="D22" s="33">
        <v>150</v>
      </c>
      <c r="E22" s="33" t="s">
        <v>12</v>
      </c>
      <c r="F22" s="789">
        <v>294</v>
      </c>
      <c r="G22" s="789">
        <f>D22*F22</f>
        <v>44100</v>
      </c>
      <c r="H22" s="33" t="s">
        <v>392</v>
      </c>
      <c r="I22" s="33" t="s">
        <v>1308</v>
      </c>
    </row>
    <row r="23" spans="1:9" s="3" customFormat="1" ht="15.75">
      <c r="A23" s="33">
        <v>15</v>
      </c>
      <c r="B23" s="916" t="s">
        <v>1223</v>
      </c>
      <c r="C23" s="780" t="s">
        <v>1321</v>
      </c>
      <c r="D23" s="33">
        <v>6</v>
      </c>
      <c r="E23" s="501" t="s">
        <v>590</v>
      </c>
      <c r="F23" s="789">
        <v>3000</v>
      </c>
      <c r="G23" s="789">
        <f>F23*D23</f>
        <v>18000</v>
      </c>
      <c r="H23" s="33" t="s">
        <v>393</v>
      </c>
      <c r="I23" s="33" t="s">
        <v>1308</v>
      </c>
    </row>
    <row r="24" spans="1:9" s="3" customFormat="1">
      <c r="A24" s="33">
        <v>16</v>
      </c>
      <c r="B24" s="33" t="s">
        <v>1195</v>
      </c>
      <c r="C24" s="780" t="s">
        <v>1321</v>
      </c>
      <c r="D24" s="33">
        <v>100</v>
      </c>
      <c r="E24" s="33" t="s">
        <v>12</v>
      </c>
      <c r="F24" s="789">
        <v>252</v>
      </c>
      <c r="G24" s="789">
        <f>D24*F24</f>
        <v>25200</v>
      </c>
      <c r="H24" s="33" t="s">
        <v>392</v>
      </c>
      <c r="I24" s="33" t="s">
        <v>1308</v>
      </c>
    </row>
    <row r="25" spans="1:9" s="3" customFormat="1">
      <c r="A25" s="1064" t="s">
        <v>1680</v>
      </c>
      <c r="B25" s="1065"/>
      <c r="C25" s="1065"/>
      <c r="D25" s="1065"/>
      <c r="E25" s="1065"/>
      <c r="F25" s="1066"/>
      <c r="G25" s="766">
        <f>SUM(G21:G24)</f>
        <v>183050</v>
      </c>
      <c r="H25" s="33"/>
      <c r="I25" s="33"/>
    </row>
    <row r="26" spans="1:9" s="3" customFormat="1">
      <c r="A26" s="33">
        <v>17</v>
      </c>
      <c r="B26" s="33" t="s">
        <v>1217</v>
      </c>
      <c r="C26" s="780" t="s">
        <v>1321</v>
      </c>
      <c r="D26" s="33">
        <v>15</v>
      </c>
      <c r="E26" s="33" t="s">
        <v>12</v>
      </c>
      <c r="F26" s="789">
        <v>600</v>
      </c>
      <c r="G26" s="792">
        <f>D26*F26</f>
        <v>9000</v>
      </c>
      <c r="H26" s="33" t="s">
        <v>393</v>
      </c>
      <c r="I26" s="33" t="s">
        <v>1308</v>
      </c>
    </row>
    <row r="27" spans="1:9" s="3" customFormat="1">
      <c r="A27" s="1064" t="s">
        <v>1681</v>
      </c>
      <c r="B27" s="1065"/>
      <c r="C27" s="1065"/>
      <c r="D27" s="1065"/>
      <c r="E27" s="1065"/>
      <c r="F27" s="1066"/>
      <c r="G27" s="803">
        <f>SUM(G26)</f>
        <v>9000</v>
      </c>
      <c r="H27" s="33"/>
      <c r="I27" s="33"/>
    </row>
    <row r="28" spans="1:9" s="3" customFormat="1">
      <c r="A28" s="33">
        <v>18</v>
      </c>
      <c r="B28" s="916" t="s">
        <v>1198</v>
      </c>
      <c r="C28" s="780" t="s">
        <v>1321</v>
      </c>
      <c r="D28" s="33">
        <v>300</v>
      </c>
      <c r="E28" s="33" t="s">
        <v>12</v>
      </c>
      <c r="F28" s="789">
        <v>294</v>
      </c>
      <c r="G28" s="789">
        <f>D28*F28</f>
        <v>88200</v>
      </c>
      <c r="H28" s="33" t="s">
        <v>394</v>
      </c>
      <c r="I28" s="33" t="s">
        <v>1308</v>
      </c>
    </row>
    <row r="29" spans="1:9" s="3" customFormat="1">
      <c r="A29" s="1064" t="s">
        <v>1683</v>
      </c>
      <c r="B29" s="1065"/>
      <c r="C29" s="1065"/>
      <c r="D29" s="1065"/>
      <c r="E29" s="1065"/>
      <c r="F29" s="1066"/>
      <c r="G29" s="803">
        <f>SUM(G28)</f>
        <v>88200</v>
      </c>
      <c r="H29" s="33"/>
      <c r="I29" s="33"/>
    </row>
    <row r="30" spans="1:9" s="3" customFormat="1">
      <c r="A30" s="33">
        <v>19</v>
      </c>
      <c r="B30" s="33" t="s">
        <v>1199</v>
      </c>
      <c r="C30" s="780" t="s">
        <v>1321</v>
      </c>
      <c r="D30" s="33">
        <v>400</v>
      </c>
      <c r="E30" s="33" t="s">
        <v>12</v>
      </c>
      <c r="F30" s="789">
        <v>285</v>
      </c>
      <c r="G30" s="789">
        <f>D30*F30</f>
        <v>114000</v>
      </c>
      <c r="H30" s="33" t="s">
        <v>395</v>
      </c>
      <c r="I30" s="33" t="s">
        <v>1308</v>
      </c>
    </row>
    <row r="31" spans="1:9" s="3" customFormat="1">
      <c r="A31" s="33">
        <v>20</v>
      </c>
      <c r="B31" s="33" t="s">
        <v>1200</v>
      </c>
      <c r="C31" s="780" t="s">
        <v>1321</v>
      </c>
      <c r="D31" s="33">
        <v>400</v>
      </c>
      <c r="E31" s="33" t="s">
        <v>12</v>
      </c>
      <c r="F31" s="789">
        <v>260</v>
      </c>
      <c r="G31" s="789">
        <f>D31*F31</f>
        <v>104000</v>
      </c>
      <c r="H31" s="33" t="s">
        <v>395</v>
      </c>
      <c r="I31" s="33" t="s">
        <v>1308</v>
      </c>
    </row>
    <row r="32" spans="1:9" s="3" customFormat="1">
      <c r="A32" s="33">
        <v>21</v>
      </c>
      <c r="B32" s="33" t="s">
        <v>1201</v>
      </c>
      <c r="C32" s="780" t="s">
        <v>1321</v>
      </c>
      <c r="D32" s="33">
        <v>150</v>
      </c>
      <c r="E32" s="33" t="s">
        <v>12</v>
      </c>
      <c r="F32" s="789">
        <v>336</v>
      </c>
      <c r="G32" s="789">
        <f>D32*F32</f>
        <v>50400</v>
      </c>
      <c r="H32" s="33" t="s">
        <v>395</v>
      </c>
      <c r="I32" s="33" t="s">
        <v>1308</v>
      </c>
    </row>
    <row r="33" spans="1:9" s="3" customFormat="1">
      <c r="A33" s="33">
        <v>22</v>
      </c>
      <c r="B33" s="33" t="s">
        <v>1730</v>
      </c>
      <c r="C33" s="780" t="s">
        <v>1321</v>
      </c>
      <c r="D33" s="33">
        <v>50</v>
      </c>
      <c r="E33" s="33" t="s">
        <v>12</v>
      </c>
      <c r="F33" s="789">
        <v>350</v>
      </c>
      <c r="G33" s="789">
        <f>D33*F33</f>
        <v>17500</v>
      </c>
      <c r="H33" s="33" t="s">
        <v>395</v>
      </c>
      <c r="I33" s="33" t="s">
        <v>1308</v>
      </c>
    </row>
    <row r="34" spans="1:9" s="3" customFormat="1" ht="12.75" customHeight="1">
      <c r="A34" s="33">
        <v>23</v>
      </c>
      <c r="B34" s="33" t="s">
        <v>1732</v>
      </c>
      <c r="C34" s="780" t="s">
        <v>1321</v>
      </c>
      <c r="D34" s="33">
        <v>300</v>
      </c>
      <c r="E34" s="33" t="s">
        <v>12</v>
      </c>
      <c r="F34" s="789">
        <v>105</v>
      </c>
      <c r="G34" s="789">
        <f>D34*F34</f>
        <v>31500</v>
      </c>
      <c r="H34" s="33" t="s">
        <v>395</v>
      </c>
      <c r="I34" s="33" t="s">
        <v>1308</v>
      </c>
    </row>
    <row r="35" spans="1:9" s="3" customFormat="1">
      <c r="A35" s="1064" t="s">
        <v>1699</v>
      </c>
      <c r="B35" s="1065"/>
      <c r="C35" s="1065"/>
      <c r="D35" s="1065"/>
      <c r="E35" s="1065"/>
      <c r="F35" s="1066"/>
      <c r="G35" s="830">
        <f>SUM(G30:G34)</f>
        <v>317400</v>
      </c>
    </row>
  </sheetData>
  <mergeCells count="14">
    <mergeCell ref="A20:F20"/>
    <mergeCell ref="A25:F25"/>
    <mergeCell ref="A35:F35"/>
    <mergeCell ref="A10:F10"/>
    <mergeCell ref="H5:H6"/>
    <mergeCell ref="A27:F27"/>
    <mergeCell ref="A29:F29"/>
    <mergeCell ref="I5:I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"/>
  <sheetViews>
    <sheetView workbookViewId="0">
      <selection activeCell="A2" sqref="A2:XFD5"/>
    </sheetView>
  </sheetViews>
  <sheetFormatPr defaultRowHeight="12.75"/>
  <cols>
    <col min="2" max="2" width="34.42578125" customWidth="1"/>
    <col min="3" max="3" width="19" customWidth="1"/>
    <col min="4" max="4" width="9.140625" customWidth="1"/>
    <col min="5" max="5" width="9.5703125" customWidth="1"/>
    <col min="6" max="6" width="13" customWidth="1"/>
    <col min="7" max="7" width="13.42578125" customWidth="1"/>
    <col min="8" max="8" width="12.7109375" customWidth="1"/>
  </cols>
  <sheetData>
    <row r="1" spans="1:8" s="3" customFormat="1"/>
    <row r="2" spans="1:8" s="3" customFormat="1" ht="18.75">
      <c r="B2" s="781" t="s">
        <v>1302</v>
      </c>
    </row>
    <row r="3" spans="1:8" s="3" customFormat="1" ht="15.75" customHeight="1">
      <c r="A3" s="753" t="s">
        <v>2</v>
      </c>
      <c r="B3" s="1039" t="s">
        <v>1276</v>
      </c>
      <c r="C3" s="1039" t="s">
        <v>1277</v>
      </c>
      <c r="D3" s="1039" t="s">
        <v>5</v>
      </c>
      <c r="E3" s="1067" t="s">
        <v>421</v>
      </c>
      <c r="F3" s="1040" t="s">
        <v>582</v>
      </c>
      <c r="G3" s="1043" t="s">
        <v>1284</v>
      </c>
      <c r="H3" s="1041" t="s">
        <v>1307</v>
      </c>
    </row>
    <row r="4" spans="1:8" s="3" customFormat="1" ht="15.75">
      <c r="A4" s="753" t="s">
        <v>1275</v>
      </c>
      <c r="B4" s="1039"/>
      <c r="C4" s="1039"/>
      <c r="D4" s="1039"/>
      <c r="E4" s="1067"/>
      <c r="F4" s="1040"/>
      <c r="G4" s="1044"/>
      <c r="H4" s="1042"/>
    </row>
    <row r="5" spans="1:8" s="3" customFormat="1" ht="15.75">
      <c r="A5" s="642">
        <v>1</v>
      </c>
      <c r="B5" s="637" t="s">
        <v>1224</v>
      </c>
      <c r="C5" s="780" t="s">
        <v>1321</v>
      </c>
      <c r="D5" s="754">
        <v>1</v>
      </c>
      <c r="E5" s="501" t="s">
        <v>590</v>
      </c>
      <c r="F5" s="698">
        <v>10000</v>
      </c>
      <c r="G5" s="758">
        <f>F5*D5</f>
        <v>10000</v>
      </c>
      <c r="H5" s="33" t="s">
        <v>390</v>
      </c>
    </row>
    <row r="6" spans="1:8" s="3" customFormat="1" ht="15.75">
      <c r="A6" s="1073" t="s">
        <v>1678</v>
      </c>
      <c r="B6" s="1074"/>
      <c r="C6" s="1074"/>
      <c r="D6" s="1074"/>
      <c r="E6" s="1074"/>
      <c r="F6" s="1075"/>
      <c r="G6" s="684">
        <f>SUM(G5)</f>
        <v>10000</v>
      </c>
      <c r="H6" s="33"/>
    </row>
    <row r="7" spans="1:8" s="3" customFormat="1" ht="15.75">
      <c r="A7" s="642">
        <v>2</v>
      </c>
      <c r="B7" s="614" t="s">
        <v>1220</v>
      </c>
      <c r="C7" s="780" t="s">
        <v>1321</v>
      </c>
      <c r="D7" s="754">
        <v>25</v>
      </c>
      <c r="E7" s="501" t="s">
        <v>590</v>
      </c>
      <c r="F7" s="698">
        <v>1800</v>
      </c>
      <c r="G7" s="758">
        <f>F7*D7</f>
        <v>45000</v>
      </c>
      <c r="H7" s="33" t="s">
        <v>391</v>
      </c>
    </row>
    <row r="8" spans="1:8" s="3" customFormat="1" ht="15.75">
      <c r="A8" s="642">
        <v>3</v>
      </c>
      <c r="B8" s="637" t="s">
        <v>1221</v>
      </c>
      <c r="C8" s="780" t="s">
        <v>1321</v>
      </c>
      <c r="D8" s="754">
        <v>1</v>
      </c>
      <c r="E8" s="501" t="s">
        <v>590</v>
      </c>
      <c r="F8" s="698">
        <v>2500</v>
      </c>
      <c r="G8" s="758">
        <f>F8*D8</f>
        <v>2500</v>
      </c>
      <c r="H8" s="33" t="s">
        <v>391</v>
      </c>
    </row>
    <row r="9" spans="1:8" s="3" customFormat="1" ht="15.75">
      <c r="A9" s="642">
        <v>3</v>
      </c>
      <c r="B9" s="637" t="s">
        <v>1221</v>
      </c>
      <c r="C9" s="780" t="s">
        <v>1321</v>
      </c>
      <c r="D9" s="911">
        <v>10</v>
      </c>
      <c r="E9" s="501" t="s">
        <v>590</v>
      </c>
      <c r="F9" s="698">
        <v>2500</v>
      </c>
      <c r="G9" s="912">
        <f>F9*D9</f>
        <v>25000</v>
      </c>
      <c r="H9" s="33" t="s">
        <v>391</v>
      </c>
    </row>
    <row r="10" spans="1:8" s="3" customFormat="1" ht="15.75">
      <c r="A10" s="642">
        <v>4</v>
      </c>
      <c r="B10" s="637" t="s">
        <v>1222</v>
      </c>
      <c r="C10" s="780" t="s">
        <v>1321</v>
      </c>
      <c r="D10" s="754">
        <v>4</v>
      </c>
      <c r="E10" s="501" t="s">
        <v>590</v>
      </c>
      <c r="F10" s="698">
        <v>1700</v>
      </c>
      <c r="G10" s="758">
        <f>F10*D10</f>
        <v>6800</v>
      </c>
      <c r="H10" s="33" t="s">
        <v>391</v>
      </c>
    </row>
    <row r="11" spans="1:8" s="3" customFormat="1" ht="15.75">
      <c r="A11" s="642">
        <v>5</v>
      </c>
      <c r="B11" s="637" t="s">
        <v>1225</v>
      </c>
      <c r="C11" s="780" t="s">
        <v>1321</v>
      </c>
      <c r="D11" s="754">
        <v>5</v>
      </c>
      <c r="E11" s="501" t="s">
        <v>590</v>
      </c>
      <c r="F11" s="698">
        <v>1000</v>
      </c>
      <c r="G11" s="758">
        <f>F11*D11</f>
        <v>5000</v>
      </c>
      <c r="H11" s="33" t="s">
        <v>391</v>
      </c>
    </row>
    <row r="12" spans="1:8" s="3" customFormat="1" ht="15.75">
      <c r="A12" s="1073" t="s">
        <v>1679</v>
      </c>
      <c r="B12" s="1074"/>
      <c r="C12" s="1074"/>
      <c r="D12" s="1074"/>
      <c r="E12" s="1074"/>
      <c r="F12" s="1075"/>
      <c r="G12" s="684">
        <f>SUM(G7:G11)</f>
        <v>84300</v>
      </c>
      <c r="H12" s="33"/>
    </row>
    <row r="15" spans="1:8" s="3" customFormat="1" ht="15.75">
      <c r="A15" s="642">
        <v>7</v>
      </c>
      <c r="B15" s="614" t="s">
        <v>1220</v>
      </c>
      <c r="C15" s="780" t="s">
        <v>1321</v>
      </c>
      <c r="D15" s="754">
        <v>25</v>
      </c>
      <c r="E15" s="501" t="s">
        <v>590</v>
      </c>
      <c r="F15" s="698">
        <v>1800</v>
      </c>
      <c r="G15" s="758">
        <f t="shared" ref="G15:G17" si="0">F15*D15</f>
        <v>45000</v>
      </c>
      <c r="H15" s="33" t="s">
        <v>394</v>
      </c>
    </row>
    <row r="16" spans="1:8" s="3" customFormat="1" ht="15.75">
      <c r="A16" s="642">
        <v>8</v>
      </c>
      <c r="B16" s="637" t="s">
        <v>1221</v>
      </c>
      <c r="C16" s="780" t="s">
        <v>1321</v>
      </c>
      <c r="D16" s="754">
        <v>10</v>
      </c>
      <c r="E16" s="501" t="s">
        <v>590</v>
      </c>
      <c r="F16" s="698">
        <v>2500</v>
      </c>
      <c r="G16" s="758">
        <f t="shared" si="0"/>
        <v>25000</v>
      </c>
      <c r="H16" s="33" t="s">
        <v>394</v>
      </c>
    </row>
    <row r="17" spans="1:8" s="3" customFormat="1" ht="15.75">
      <c r="A17" s="642">
        <v>9</v>
      </c>
      <c r="B17" s="637" t="s">
        <v>1222</v>
      </c>
      <c r="C17" s="780" t="s">
        <v>1321</v>
      </c>
      <c r="D17" s="754">
        <v>4</v>
      </c>
      <c r="E17" s="501" t="s">
        <v>590</v>
      </c>
      <c r="F17" s="698">
        <v>1700</v>
      </c>
      <c r="G17" s="758">
        <f t="shared" si="0"/>
        <v>6800</v>
      </c>
      <c r="H17" s="33" t="s">
        <v>394</v>
      </c>
    </row>
    <row r="18" spans="1:8" s="3" customFormat="1" ht="15.75">
      <c r="A18" s="642">
        <v>10</v>
      </c>
      <c r="B18" s="637" t="s">
        <v>1733</v>
      </c>
      <c r="C18" s="780" t="s">
        <v>1321</v>
      </c>
      <c r="D18" s="911">
        <v>4</v>
      </c>
      <c r="E18" s="501" t="s">
        <v>590</v>
      </c>
      <c r="F18" s="698">
        <v>4500</v>
      </c>
      <c r="G18" s="912">
        <f>F18*D18</f>
        <v>18000</v>
      </c>
      <c r="H18" s="33" t="s">
        <v>394</v>
      </c>
    </row>
    <row r="19" spans="1:8" s="3" customFormat="1" ht="15.75">
      <c r="A19" s="642">
        <v>11</v>
      </c>
      <c r="B19" s="637" t="s">
        <v>1225</v>
      </c>
      <c r="C19" s="780" t="s">
        <v>1321</v>
      </c>
      <c r="D19" s="754">
        <v>5</v>
      </c>
      <c r="E19" s="501" t="s">
        <v>590</v>
      </c>
      <c r="F19" s="698">
        <v>1000</v>
      </c>
      <c r="G19" s="758">
        <f>F19*D19</f>
        <v>5000</v>
      </c>
      <c r="H19" s="33" t="s">
        <v>394</v>
      </c>
    </row>
    <row r="20" spans="1:8" s="3" customFormat="1" ht="15.75">
      <c r="A20" s="1076" t="s">
        <v>1683</v>
      </c>
      <c r="B20" s="1076"/>
      <c r="C20" s="1076"/>
      <c r="D20" s="1076"/>
      <c r="E20" s="1076"/>
      <c r="F20" s="1076"/>
      <c r="G20" s="779">
        <f>SUM(G15:G19)</f>
        <v>99800</v>
      </c>
    </row>
  </sheetData>
  <mergeCells count="10">
    <mergeCell ref="A6:F6"/>
    <mergeCell ref="A12:F12"/>
    <mergeCell ref="A20:F20"/>
    <mergeCell ref="H3:H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37"/>
  <sheetViews>
    <sheetView view="pageBreakPreview" zoomScale="60" zoomScaleNormal="55" workbookViewId="0">
      <pane xSplit="5" ySplit="5" topLeftCell="F90" activePane="bottomRight" state="frozen"/>
      <selection activeCell="AD5" sqref="AD5:AD78"/>
      <selection pane="topRight" activeCell="AD5" sqref="AD5:AD78"/>
      <selection pane="bottomLeft" activeCell="AD5" sqref="AD5:AD78"/>
      <selection pane="bottomRight" activeCell="AD5" sqref="AD5:AD78"/>
    </sheetView>
  </sheetViews>
  <sheetFormatPr defaultColWidth="9.140625" defaultRowHeight="15.75"/>
  <cols>
    <col min="1" max="1" width="5.85546875" style="455" customWidth="1"/>
    <col min="2" max="2" width="48.42578125" style="456" customWidth="1"/>
    <col min="3" max="4" width="11.85546875" style="489" customWidth="1"/>
    <col min="5" max="5" width="10.28515625" style="490" customWidth="1"/>
    <col min="6" max="6" width="9.5703125" style="491" customWidth="1"/>
    <col min="7" max="7" width="13.28515625" style="491" customWidth="1"/>
    <col min="8" max="8" width="10.140625" style="491" customWidth="1"/>
    <col min="9" max="9" width="13.5703125" style="491" customWidth="1"/>
    <col min="10" max="10" width="11.28515625" style="491" customWidth="1"/>
    <col min="11" max="11" width="13.28515625" style="491" customWidth="1"/>
    <col min="12" max="12" width="10" style="491" customWidth="1"/>
    <col min="13" max="13" width="12.7109375" style="491" customWidth="1"/>
    <col min="14" max="14" width="10" style="491" customWidth="1"/>
    <col min="15" max="15" width="13.28515625" style="491" customWidth="1"/>
    <col min="16" max="16" width="9.28515625" style="491" customWidth="1"/>
    <col min="17" max="17" width="13.28515625" style="491" customWidth="1"/>
    <col min="18" max="18" width="9.7109375" style="491" customWidth="1"/>
    <col min="19" max="19" width="13.28515625" style="491" customWidth="1"/>
    <col min="20" max="20" width="9.5703125" style="491" customWidth="1"/>
    <col min="21" max="21" width="13.28515625" style="491" customWidth="1"/>
    <col min="22" max="22" width="9.140625" style="491" customWidth="1"/>
    <col min="23" max="23" width="13.28515625" style="491" customWidth="1"/>
    <col min="24" max="24" width="12.85546875" style="491" customWidth="1"/>
    <col min="25" max="26" width="14.85546875" style="491" customWidth="1"/>
    <col min="27" max="27" width="9.140625" style="456" customWidth="1"/>
    <col min="28" max="28" width="12.28515625" style="455" customWidth="1"/>
    <col min="29" max="39" width="11.28515625" style="455" customWidth="1"/>
    <col min="40" max="40" width="13" style="455" customWidth="1"/>
    <col min="41" max="41" width="12.140625" style="455" customWidth="1"/>
    <col min="42" max="42" width="9.140625" style="456" customWidth="1"/>
    <col min="43" max="16384" width="9.140625" style="456"/>
  </cols>
  <sheetData>
    <row r="1" spans="1:41" ht="22.5">
      <c r="B1" s="488" t="s">
        <v>929</v>
      </c>
    </row>
    <row r="2" spans="1:41">
      <c r="AB2" s="492">
        <v>6</v>
      </c>
      <c r="AC2" s="493" t="s">
        <v>930</v>
      </c>
    </row>
    <row r="3" spans="1:41" ht="42.75" customHeight="1">
      <c r="A3" s="1006" t="s">
        <v>418</v>
      </c>
      <c r="B3" s="1006" t="s">
        <v>419</v>
      </c>
      <c r="C3" s="1006" t="s">
        <v>421</v>
      </c>
      <c r="D3" s="494" t="s">
        <v>931</v>
      </c>
      <c r="E3" s="1008" t="s">
        <v>8</v>
      </c>
      <c r="F3" s="1005" t="s">
        <v>932</v>
      </c>
      <c r="G3" s="1005"/>
      <c r="H3" s="1006" t="s">
        <v>933</v>
      </c>
      <c r="I3" s="1006"/>
      <c r="J3" s="1006" t="s">
        <v>934</v>
      </c>
      <c r="K3" s="1006"/>
      <c r="L3" s="1006" t="s">
        <v>428</v>
      </c>
      <c r="M3" s="1006"/>
      <c r="N3" s="1007" t="s">
        <v>588</v>
      </c>
      <c r="O3" s="1007"/>
      <c r="P3" s="1006" t="s">
        <v>616</v>
      </c>
      <c r="Q3" s="1006"/>
      <c r="R3" s="1006" t="s">
        <v>847</v>
      </c>
      <c r="S3" s="1006"/>
      <c r="T3" s="1005" t="s">
        <v>935</v>
      </c>
      <c r="U3" s="1005"/>
      <c r="V3" s="1004" t="s">
        <v>465</v>
      </c>
      <c r="W3" s="1004"/>
      <c r="X3" s="1005" t="s">
        <v>851</v>
      </c>
      <c r="Y3" s="1005"/>
      <c r="Z3" s="495"/>
    </row>
    <row r="4" spans="1:41" ht="40.9" customHeight="1">
      <c r="A4" s="1006"/>
      <c r="B4" s="1006"/>
      <c r="C4" s="1006"/>
      <c r="D4" s="494"/>
      <c r="E4" s="1008"/>
      <c r="F4" s="494" t="s">
        <v>424</v>
      </c>
      <c r="G4" s="494" t="s">
        <v>426</v>
      </c>
      <c r="H4" s="494" t="s">
        <v>424</v>
      </c>
      <c r="I4" s="494" t="s">
        <v>426</v>
      </c>
      <c r="J4" s="494" t="s">
        <v>424</v>
      </c>
      <c r="K4" s="494" t="s">
        <v>426</v>
      </c>
      <c r="L4" s="494" t="s">
        <v>424</v>
      </c>
      <c r="M4" s="494" t="s">
        <v>426</v>
      </c>
      <c r="N4" s="494" t="s">
        <v>424</v>
      </c>
      <c r="O4" s="494" t="s">
        <v>426</v>
      </c>
      <c r="P4" s="494" t="s">
        <v>424</v>
      </c>
      <c r="Q4" s="494" t="s">
        <v>426</v>
      </c>
      <c r="R4" s="494" t="s">
        <v>424</v>
      </c>
      <c r="S4" s="494" t="s">
        <v>426</v>
      </c>
      <c r="T4" s="494" t="s">
        <v>424</v>
      </c>
      <c r="U4" s="494" t="s">
        <v>426</v>
      </c>
      <c r="V4" s="494" t="s">
        <v>424</v>
      </c>
      <c r="W4" s="494" t="s">
        <v>426</v>
      </c>
      <c r="X4" s="494" t="s">
        <v>424</v>
      </c>
      <c r="Y4" s="494" t="s">
        <v>426</v>
      </c>
      <c r="Z4" s="496"/>
    </row>
    <row r="5" spans="1:41">
      <c r="A5" s="497"/>
      <c r="B5" s="497"/>
      <c r="C5" s="497"/>
      <c r="D5" s="497"/>
      <c r="E5" s="494"/>
      <c r="F5" s="494">
        <f t="shared" ref="F5:Y5" si="0">SUM(F6:F126)</f>
        <v>0</v>
      </c>
      <c r="G5" s="494">
        <f t="shared" si="0"/>
        <v>0</v>
      </c>
      <c r="H5" s="494">
        <f t="shared" si="0"/>
        <v>7775.6</v>
      </c>
      <c r="I5" s="494">
        <f t="shared" si="0"/>
        <v>14186.062044000002</v>
      </c>
      <c r="J5" s="494">
        <f t="shared" si="0"/>
        <v>487719.4</v>
      </c>
      <c r="K5" s="494">
        <f t="shared" si="0"/>
        <v>82012.766076</v>
      </c>
      <c r="L5" s="494">
        <f t="shared" si="0"/>
        <v>752</v>
      </c>
      <c r="M5" s="494">
        <f t="shared" si="0"/>
        <v>381.22236000000009</v>
      </c>
      <c r="N5" s="494">
        <f t="shared" si="0"/>
        <v>415</v>
      </c>
      <c r="O5" s="494">
        <f t="shared" si="0"/>
        <v>1353</v>
      </c>
      <c r="P5" s="494">
        <f t="shared" si="0"/>
        <v>1</v>
      </c>
      <c r="Q5" s="498">
        <f t="shared" si="0"/>
        <v>3</v>
      </c>
      <c r="R5" s="498">
        <f t="shared" si="0"/>
        <v>90197</v>
      </c>
      <c r="S5" s="498">
        <f t="shared" si="0"/>
        <v>20121.51036</v>
      </c>
      <c r="T5" s="494">
        <f t="shared" si="0"/>
        <v>0</v>
      </c>
      <c r="U5" s="494">
        <f t="shared" si="0"/>
        <v>0</v>
      </c>
      <c r="V5" s="494">
        <f t="shared" si="0"/>
        <v>0</v>
      </c>
      <c r="W5" s="494">
        <f t="shared" si="0"/>
        <v>0</v>
      </c>
      <c r="X5" s="498">
        <f t="shared" si="0"/>
        <v>586860</v>
      </c>
      <c r="Y5" s="499">
        <f t="shared" si="0"/>
        <v>118057.56084000001</v>
      </c>
      <c r="Z5" s="500"/>
      <c r="AA5" s="54"/>
      <c r="AB5" s="466" t="s">
        <v>387</v>
      </c>
      <c r="AC5" s="466" t="s">
        <v>388</v>
      </c>
      <c r="AD5" s="466" t="s">
        <v>389</v>
      </c>
      <c r="AE5" s="466" t="s">
        <v>390</v>
      </c>
      <c r="AF5" s="466" t="s">
        <v>391</v>
      </c>
      <c r="AG5" s="466" t="s">
        <v>392</v>
      </c>
      <c r="AH5" s="466" t="s">
        <v>393</v>
      </c>
      <c r="AI5" s="466" t="s">
        <v>394</v>
      </c>
      <c r="AJ5" s="466" t="s">
        <v>395</v>
      </c>
      <c r="AK5" s="466" t="s">
        <v>396</v>
      </c>
      <c r="AL5" s="466" t="s">
        <v>397</v>
      </c>
      <c r="AM5" s="466" t="s">
        <v>398</v>
      </c>
      <c r="AN5" s="466" t="s">
        <v>417</v>
      </c>
      <c r="AO5" s="466" t="s">
        <v>587</v>
      </c>
    </row>
    <row r="6" spans="1:41">
      <c r="A6" s="501">
        <v>1</v>
      </c>
      <c r="B6" s="502" t="s">
        <v>936</v>
      </c>
      <c r="C6" s="501" t="s">
        <v>99</v>
      </c>
      <c r="D6" s="501">
        <v>317.5</v>
      </c>
      <c r="E6" s="503">
        <f t="shared" ref="E6:E69" si="1">D6*$AB$2</f>
        <v>1905</v>
      </c>
      <c r="F6" s="503"/>
      <c r="G6" s="504">
        <f>F6*E6/1000</f>
        <v>0</v>
      </c>
      <c r="H6" s="503">
        <v>3600</v>
      </c>
      <c r="I6" s="503">
        <f>H6*E6/1000</f>
        <v>6858</v>
      </c>
      <c r="J6" s="503">
        <v>0</v>
      </c>
      <c r="K6" s="503">
        <f>J6*E6/1000</f>
        <v>0</v>
      </c>
      <c r="L6" s="503"/>
      <c r="M6" s="503">
        <f>L6*E6/1000</f>
        <v>0</v>
      </c>
      <c r="N6" s="503"/>
      <c r="O6" s="503">
        <f>N6*E6/1000</f>
        <v>0</v>
      </c>
      <c r="P6" s="503"/>
      <c r="Q6" s="503">
        <f>P6*E6/1000</f>
        <v>0</v>
      </c>
      <c r="R6" s="503">
        <v>0</v>
      </c>
      <c r="S6" s="503">
        <f>R6*E6/1000</f>
        <v>0</v>
      </c>
      <c r="T6" s="503"/>
      <c r="U6" s="503">
        <f>T6*E6/1000</f>
        <v>0</v>
      </c>
      <c r="V6" s="503"/>
      <c r="W6" s="503">
        <f>V6*E6/1000</f>
        <v>0</v>
      </c>
      <c r="X6" s="505">
        <f t="shared" ref="X6:Y37" si="2">V6+T6+R6+P6+N6+L6+J6+H6+F6</f>
        <v>3600</v>
      </c>
      <c r="Y6" s="505">
        <f t="shared" si="2"/>
        <v>6858</v>
      </c>
      <c r="Z6" s="50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507">
        <f t="shared" ref="AN6:AN69" si="3">SUBTOTAL(9,AB6:AM6)</f>
        <v>0</v>
      </c>
      <c r="AO6" s="508">
        <f t="shared" ref="AO6:AO69" si="4">Y6-AN6</f>
        <v>6858</v>
      </c>
    </row>
    <row r="7" spans="1:41">
      <c r="A7" s="501">
        <v>2</v>
      </c>
      <c r="B7" s="502" t="s">
        <v>937</v>
      </c>
      <c r="C7" s="501" t="s">
        <v>99</v>
      </c>
      <c r="D7" s="501">
        <v>215.5</v>
      </c>
      <c r="E7" s="503">
        <f t="shared" si="1"/>
        <v>1293</v>
      </c>
      <c r="F7" s="503"/>
      <c r="G7" s="504">
        <f t="shared" ref="G7:G70" si="5">F7*E7/1000</f>
        <v>0</v>
      </c>
      <c r="H7" s="503"/>
      <c r="I7" s="503">
        <f t="shared" ref="I7:I70" si="6">H7*E7/1000</f>
        <v>0</v>
      </c>
      <c r="J7" s="503">
        <v>900</v>
      </c>
      <c r="K7" s="503">
        <f t="shared" ref="K7:K70" si="7">J7*E7/1000</f>
        <v>1163.7</v>
      </c>
      <c r="L7" s="503"/>
      <c r="M7" s="503">
        <f t="shared" ref="M7:M70" si="8">L7*E7/1000</f>
        <v>0</v>
      </c>
      <c r="N7" s="503"/>
      <c r="O7" s="503">
        <f t="shared" ref="O7:O70" si="9">N7*E7/1000</f>
        <v>0</v>
      </c>
      <c r="P7" s="503"/>
      <c r="Q7" s="503">
        <f t="shared" ref="Q7:Q70" si="10">P7*E7/1000</f>
        <v>0</v>
      </c>
      <c r="R7" s="503">
        <v>0</v>
      </c>
      <c r="S7" s="503">
        <f t="shared" ref="S7:S70" si="11">R7*E7/1000</f>
        <v>0</v>
      </c>
      <c r="T7" s="503"/>
      <c r="U7" s="503">
        <f t="shared" ref="U7:U70" si="12">T7*E7/1000</f>
        <v>0</v>
      </c>
      <c r="V7" s="503"/>
      <c r="W7" s="503">
        <f t="shared" ref="W7:W70" si="13">V7*E7/1000</f>
        <v>0</v>
      </c>
      <c r="X7" s="505">
        <f t="shared" si="2"/>
        <v>900</v>
      </c>
      <c r="Y7" s="505">
        <f t="shared" si="2"/>
        <v>1163.7</v>
      </c>
      <c r="Z7" s="50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507">
        <f t="shared" si="3"/>
        <v>0</v>
      </c>
      <c r="AO7" s="508">
        <f t="shared" si="4"/>
        <v>1163.7</v>
      </c>
    </row>
    <row r="8" spans="1:41">
      <c r="A8" s="501">
        <v>3</v>
      </c>
      <c r="B8" s="502" t="s">
        <v>938</v>
      </c>
      <c r="C8" s="501" t="s">
        <v>99</v>
      </c>
      <c r="D8" s="501">
        <v>272.5</v>
      </c>
      <c r="E8" s="503">
        <f t="shared" si="1"/>
        <v>1635</v>
      </c>
      <c r="F8" s="503"/>
      <c r="G8" s="504">
        <f t="shared" si="5"/>
        <v>0</v>
      </c>
      <c r="H8" s="503"/>
      <c r="I8" s="503">
        <f t="shared" si="6"/>
        <v>0</v>
      </c>
      <c r="J8" s="503">
        <v>310</v>
      </c>
      <c r="K8" s="503">
        <f t="shared" si="7"/>
        <v>506.85</v>
      </c>
      <c r="L8" s="503">
        <v>5</v>
      </c>
      <c r="M8" s="503">
        <f t="shared" si="8"/>
        <v>8.1750000000000007</v>
      </c>
      <c r="N8" s="503"/>
      <c r="O8" s="503">
        <f t="shared" si="9"/>
        <v>0</v>
      </c>
      <c r="P8" s="503"/>
      <c r="Q8" s="503">
        <f t="shared" si="10"/>
        <v>0</v>
      </c>
      <c r="R8" s="503">
        <v>0</v>
      </c>
      <c r="S8" s="503">
        <f t="shared" si="11"/>
        <v>0</v>
      </c>
      <c r="T8" s="503"/>
      <c r="U8" s="503">
        <f t="shared" si="12"/>
        <v>0</v>
      </c>
      <c r="V8" s="503"/>
      <c r="W8" s="503">
        <f t="shared" si="13"/>
        <v>0</v>
      </c>
      <c r="X8" s="505">
        <f t="shared" si="2"/>
        <v>315</v>
      </c>
      <c r="Y8" s="505">
        <f t="shared" si="2"/>
        <v>515.02499999999998</v>
      </c>
      <c r="Z8" s="506"/>
      <c r="AB8" s="466"/>
      <c r="AC8" s="466"/>
      <c r="AD8" s="466"/>
      <c r="AE8" s="466"/>
      <c r="AF8" s="84"/>
      <c r="AG8" s="466"/>
      <c r="AH8" s="466"/>
      <c r="AI8" s="466"/>
      <c r="AJ8" s="466"/>
      <c r="AK8" s="466"/>
      <c r="AL8" s="466"/>
      <c r="AM8" s="466"/>
      <c r="AN8" s="507">
        <f t="shared" si="3"/>
        <v>0</v>
      </c>
      <c r="AO8" s="508">
        <f t="shared" si="4"/>
        <v>515.02499999999998</v>
      </c>
    </row>
    <row r="9" spans="1:41">
      <c r="A9" s="501">
        <v>4</v>
      </c>
      <c r="B9" s="502" t="s">
        <v>939</v>
      </c>
      <c r="C9" s="501" t="s">
        <v>940</v>
      </c>
      <c r="D9" s="501">
        <v>1355</v>
      </c>
      <c r="E9" s="503">
        <f t="shared" si="1"/>
        <v>8130</v>
      </c>
      <c r="F9" s="503"/>
      <c r="G9" s="504">
        <f t="shared" si="5"/>
        <v>0</v>
      </c>
      <c r="H9" s="503">
        <v>240</v>
      </c>
      <c r="I9" s="503">
        <f t="shared" si="6"/>
        <v>1951.2</v>
      </c>
      <c r="J9" s="503">
        <v>0</v>
      </c>
      <c r="K9" s="503">
        <f t="shared" si="7"/>
        <v>0</v>
      </c>
      <c r="L9" s="503"/>
      <c r="M9" s="503">
        <f t="shared" si="8"/>
        <v>0</v>
      </c>
      <c r="N9" s="503"/>
      <c r="O9" s="503">
        <f t="shared" si="9"/>
        <v>0</v>
      </c>
      <c r="P9" s="503"/>
      <c r="Q9" s="503">
        <f t="shared" si="10"/>
        <v>0</v>
      </c>
      <c r="R9" s="503">
        <v>0</v>
      </c>
      <c r="S9" s="503">
        <f t="shared" si="11"/>
        <v>0</v>
      </c>
      <c r="T9" s="503"/>
      <c r="U9" s="503">
        <f t="shared" si="12"/>
        <v>0</v>
      </c>
      <c r="V9" s="503"/>
      <c r="W9" s="503">
        <f t="shared" si="13"/>
        <v>0</v>
      </c>
      <c r="X9" s="505">
        <f t="shared" si="2"/>
        <v>240</v>
      </c>
      <c r="Y9" s="505">
        <f t="shared" si="2"/>
        <v>1951.2</v>
      </c>
      <c r="Z9" s="50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507">
        <f t="shared" si="3"/>
        <v>0</v>
      </c>
      <c r="AO9" s="508">
        <f t="shared" si="4"/>
        <v>1951.2</v>
      </c>
    </row>
    <row r="10" spans="1:41">
      <c r="A10" s="501">
        <v>5</v>
      </c>
      <c r="B10" s="502" t="s">
        <v>941</v>
      </c>
      <c r="C10" s="501" t="s">
        <v>940</v>
      </c>
      <c r="D10" s="501">
        <v>1796</v>
      </c>
      <c r="E10" s="503">
        <f t="shared" si="1"/>
        <v>10776</v>
      </c>
      <c r="F10" s="503"/>
      <c r="G10" s="504">
        <f t="shared" si="5"/>
        <v>0</v>
      </c>
      <c r="H10" s="503"/>
      <c r="I10" s="503">
        <f t="shared" si="6"/>
        <v>0</v>
      </c>
      <c r="J10" s="503">
        <v>280</v>
      </c>
      <c r="K10" s="503">
        <f t="shared" si="7"/>
        <v>3017.28</v>
      </c>
      <c r="L10" s="503"/>
      <c r="M10" s="503">
        <f t="shared" si="8"/>
        <v>0</v>
      </c>
      <c r="N10" s="503"/>
      <c r="O10" s="503">
        <f t="shared" si="9"/>
        <v>0</v>
      </c>
      <c r="P10" s="503"/>
      <c r="Q10" s="503">
        <f t="shared" si="10"/>
        <v>0</v>
      </c>
      <c r="R10" s="503">
        <v>0</v>
      </c>
      <c r="S10" s="503">
        <f t="shared" si="11"/>
        <v>0</v>
      </c>
      <c r="T10" s="503"/>
      <c r="U10" s="503">
        <f t="shared" si="12"/>
        <v>0</v>
      </c>
      <c r="V10" s="503"/>
      <c r="W10" s="503">
        <f t="shared" si="13"/>
        <v>0</v>
      </c>
      <c r="X10" s="505">
        <f t="shared" si="2"/>
        <v>280</v>
      </c>
      <c r="Y10" s="505">
        <f t="shared" si="2"/>
        <v>3017.28</v>
      </c>
      <c r="Z10" s="50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507">
        <f t="shared" si="3"/>
        <v>0</v>
      </c>
      <c r="AO10" s="508">
        <f t="shared" si="4"/>
        <v>3017.28</v>
      </c>
    </row>
    <row r="11" spans="1:41">
      <c r="A11" s="501">
        <v>6</v>
      </c>
      <c r="B11" s="502" t="s">
        <v>942</v>
      </c>
      <c r="C11" s="501" t="s">
        <v>940</v>
      </c>
      <c r="D11" s="501">
        <v>434</v>
      </c>
      <c r="E11" s="503">
        <f t="shared" si="1"/>
        <v>2604</v>
      </c>
      <c r="F11" s="503"/>
      <c r="G11" s="504">
        <f t="shared" si="5"/>
        <v>0</v>
      </c>
      <c r="H11" s="503">
        <v>18</v>
      </c>
      <c r="I11" s="503">
        <f t="shared" si="6"/>
        <v>46.872</v>
      </c>
      <c r="J11" s="503">
        <v>1361</v>
      </c>
      <c r="K11" s="503">
        <f t="shared" si="7"/>
        <v>3544.0439999999999</v>
      </c>
      <c r="L11" s="503">
        <v>12</v>
      </c>
      <c r="M11" s="503">
        <f t="shared" si="8"/>
        <v>31.248000000000001</v>
      </c>
      <c r="N11" s="503"/>
      <c r="O11" s="503">
        <f t="shared" si="9"/>
        <v>0</v>
      </c>
      <c r="P11" s="503"/>
      <c r="Q11" s="503">
        <f t="shared" si="10"/>
        <v>0</v>
      </c>
      <c r="R11" s="503">
        <v>25</v>
      </c>
      <c r="S11" s="503">
        <f t="shared" si="11"/>
        <v>65.099999999999994</v>
      </c>
      <c r="T11" s="503"/>
      <c r="U11" s="503">
        <f t="shared" si="12"/>
        <v>0</v>
      </c>
      <c r="V11" s="503"/>
      <c r="W11" s="503">
        <f t="shared" si="13"/>
        <v>0</v>
      </c>
      <c r="X11" s="505">
        <f t="shared" si="2"/>
        <v>1416</v>
      </c>
      <c r="Y11" s="505">
        <f t="shared" si="2"/>
        <v>3687.2639999999997</v>
      </c>
      <c r="Z11" s="50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507">
        <f t="shared" si="3"/>
        <v>0</v>
      </c>
      <c r="AO11" s="508">
        <f t="shared" si="4"/>
        <v>3687.2639999999997</v>
      </c>
    </row>
    <row r="12" spans="1:41">
      <c r="A12" s="501">
        <v>7</v>
      </c>
      <c r="B12" s="502" t="s">
        <v>943</v>
      </c>
      <c r="C12" s="501" t="s">
        <v>940</v>
      </c>
      <c r="D12" s="501">
        <v>356</v>
      </c>
      <c r="E12" s="503">
        <f t="shared" si="1"/>
        <v>2136</v>
      </c>
      <c r="F12" s="503"/>
      <c r="G12" s="504">
        <f t="shared" si="5"/>
        <v>0</v>
      </c>
      <c r="H12" s="503">
        <v>90</v>
      </c>
      <c r="I12" s="503">
        <f t="shared" si="6"/>
        <v>192.24</v>
      </c>
      <c r="J12" s="503">
        <v>330</v>
      </c>
      <c r="K12" s="503">
        <f t="shared" si="7"/>
        <v>704.88</v>
      </c>
      <c r="L12" s="503"/>
      <c r="M12" s="503">
        <f t="shared" si="8"/>
        <v>0</v>
      </c>
      <c r="N12" s="503"/>
      <c r="O12" s="503">
        <f t="shared" si="9"/>
        <v>0</v>
      </c>
      <c r="P12" s="503"/>
      <c r="Q12" s="503">
        <f t="shared" si="10"/>
        <v>0</v>
      </c>
      <c r="R12" s="503">
        <v>0</v>
      </c>
      <c r="S12" s="503">
        <f t="shared" si="11"/>
        <v>0</v>
      </c>
      <c r="T12" s="503"/>
      <c r="U12" s="503">
        <f t="shared" si="12"/>
        <v>0</v>
      </c>
      <c r="V12" s="503"/>
      <c r="W12" s="503">
        <f t="shared" si="13"/>
        <v>0</v>
      </c>
      <c r="X12" s="505">
        <f t="shared" si="2"/>
        <v>420</v>
      </c>
      <c r="Y12" s="505">
        <f t="shared" si="2"/>
        <v>897.12</v>
      </c>
      <c r="Z12" s="50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507">
        <f t="shared" si="3"/>
        <v>0</v>
      </c>
      <c r="AO12" s="508">
        <f t="shared" si="4"/>
        <v>897.12</v>
      </c>
    </row>
    <row r="13" spans="1:41">
      <c r="A13" s="501">
        <v>8</v>
      </c>
      <c r="B13" s="502" t="s">
        <v>944</v>
      </c>
      <c r="C13" s="501" t="s">
        <v>940</v>
      </c>
      <c r="D13" s="501">
        <v>300</v>
      </c>
      <c r="E13" s="503">
        <f t="shared" si="1"/>
        <v>1800</v>
      </c>
      <c r="F13" s="503"/>
      <c r="G13" s="504">
        <f t="shared" si="5"/>
        <v>0</v>
      </c>
      <c r="H13" s="503"/>
      <c r="I13" s="503">
        <f t="shared" si="6"/>
        <v>0</v>
      </c>
      <c r="J13" s="503">
        <v>384</v>
      </c>
      <c r="K13" s="503">
        <f t="shared" si="7"/>
        <v>691.2</v>
      </c>
      <c r="L13" s="503"/>
      <c r="M13" s="503">
        <f t="shared" si="8"/>
        <v>0</v>
      </c>
      <c r="N13" s="503"/>
      <c r="O13" s="503">
        <f t="shared" si="9"/>
        <v>0</v>
      </c>
      <c r="P13" s="503"/>
      <c r="Q13" s="503">
        <f t="shared" si="10"/>
        <v>0</v>
      </c>
      <c r="R13" s="503">
        <v>0</v>
      </c>
      <c r="S13" s="503">
        <f t="shared" si="11"/>
        <v>0</v>
      </c>
      <c r="T13" s="503"/>
      <c r="U13" s="503">
        <f t="shared" si="12"/>
        <v>0</v>
      </c>
      <c r="V13" s="503"/>
      <c r="W13" s="503">
        <f t="shared" si="13"/>
        <v>0</v>
      </c>
      <c r="X13" s="505">
        <f t="shared" si="2"/>
        <v>384</v>
      </c>
      <c r="Y13" s="505">
        <f t="shared" si="2"/>
        <v>691.2</v>
      </c>
      <c r="Z13" s="50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507">
        <f t="shared" si="3"/>
        <v>0</v>
      </c>
      <c r="AO13" s="508">
        <f t="shared" si="4"/>
        <v>691.2</v>
      </c>
    </row>
    <row r="14" spans="1:41">
      <c r="A14" s="501">
        <v>9</v>
      </c>
      <c r="B14" s="502" t="s">
        <v>945</v>
      </c>
      <c r="C14" s="501" t="s">
        <v>940</v>
      </c>
      <c r="D14" s="501">
        <v>299</v>
      </c>
      <c r="E14" s="503">
        <f t="shared" si="1"/>
        <v>1794</v>
      </c>
      <c r="F14" s="503"/>
      <c r="G14" s="504">
        <f t="shared" si="5"/>
        <v>0</v>
      </c>
      <c r="H14" s="503">
        <v>60</v>
      </c>
      <c r="I14" s="503">
        <f t="shared" si="6"/>
        <v>107.64</v>
      </c>
      <c r="J14" s="503">
        <v>0</v>
      </c>
      <c r="K14" s="503">
        <f t="shared" si="7"/>
        <v>0</v>
      </c>
      <c r="L14" s="503"/>
      <c r="M14" s="503">
        <f t="shared" si="8"/>
        <v>0</v>
      </c>
      <c r="N14" s="503"/>
      <c r="O14" s="503">
        <f t="shared" si="9"/>
        <v>0</v>
      </c>
      <c r="P14" s="503"/>
      <c r="Q14" s="503">
        <f t="shared" si="10"/>
        <v>0</v>
      </c>
      <c r="R14" s="503">
        <v>0</v>
      </c>
      <c r="S14" s="503">
        <f t="shared" si="11"/>
        <v>0</v>
      </c>
      <c r="T14" s="503"/>
      <c r="U14" s="503">
        <f t="shared" si="12"/>
        <v>0</v>
      </c>
      <c r="V14" s="503"/>
      <c r="W14" s="503">
        <f t="shared" si="13"/>
        <v>0</v>
      </c>
      <c r="X14" s="505">
        <f t="shared" si="2"/>
        <v>60</v>
      </c>
      <c r="Y14" s="505">
        <f t="shared" si="2"/>
        <v>107.64</v>
      </c>
      <c r="Z14" s="50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507">
        <f t="shared" si="3"/>
        <v>0</v>
      </c>
      <c r="AO14" s="508">
        <f t="shared" si="4"/>
        <v>107.64</v>
      </c>
    </row>
    <row r="15" spans="1:41">
      <c r="A15" s="501">
        <v>10</v>
      </c>
      <c r="B15" s="502" t="s">
        <v>946</v>
      </c>
      <c r="C15" s="501" t="s">
        <v>99</v>
      </c>
      <c r="D15" s="501">
        <v>212.5</v>
      </c>
      <c r="E15" s="503">
        <f t="shared" si="1"/>
        <v>1275</v>
      </c>
      <c r="F15" s="503"/>
      <c r="G15" s="504">
        <f t="shared" si="5"/>
        <v>0</v>
      </c>
      <c r="H15" s="503">
        <v>6</v>
      </c>
      <c r="I15" s="503">
        <f t="shared" si="6"/>
        <v>7.65</v>
      </c>
      <c r="J15" s="503">
        <v>243</v>
      </c>
      <c r="K15" s="503">
        <f t="shared" si="7"/>
        <v>309.82499999999999</v>
      </c>
      <c r="L15" s="503">
        <v>3</v>
      </c>
      <c r="M15" s="503">
        <f t="shared" si="8"/>
        <v>3.8250000000000002</v>
      </c>
      <c r="N15" s="503"/>
      <c r="O15" s="503">
        <f t="shared" si="9"/>
        <v>0</v>
      </c>
      <c r="P15" s="503"/>
      <c r="Q15" s="503">
        <f t="shared" si="10"/>
        <v>0</v>
      </c>
      <c r="R15" s="503">
        <v>48</v>
      </c>
      <c r="S15" s="503">
        <f t="shared" si="11"/>
        <v>61.2</v>
      </c>
      <c r="T15" s="503"/>
      <c r="U15" s="503">
        <f t="shared" si="12"/>
        <v>0</v>
      </c>
      <c r="V15" s="503"/>
      <c r="W15" s="503">
        <f t="shared" si="13"/>
        <v>0</v>
      </c>
      <c r="X15" s="505">
        <f t="shared" si="2"/>
        <v>300</v>
      </c>
      <c r="Y15" s="505">
        <f t="shared" si="2"/>
        <v>382.5</v>
      </c>
      <c r="Z15" s="50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507">
        <f t="shared" si="3"/>
        <v>0</v>
      </c>
      <c r="AO15" s="508">
        <f t="shared" si="4"/>
        <v>382.5</v>
      </c>
    </row>
    <row r="16" spans="1:41">
      <c r="A16" s="501">
        <v>11</v>
      </c>
      <c r="B16" s="502" t="s">
        <v>947</v>
      </c>
      <c r="C16" s="501" t="s">
        <v>99</v>
      </c>
      <c r="D16" s="501">
        <v>250.53</v>
      </c>
      <c r="E16" s="503">
        <f t="shared" si="1"/>
        <v>1503.18</v>
      </c>
      <c r="F16" s="503"/>
      <c r="G16" s="504">
        <f t="shared" si="5"/>
        <v>0</v>
      </c>
      <c r="H16" s="503"/>
      <c r="I16" s="503">
        <f t="shared" si="6"/>
        <v>0</v>
      </c>
      <c r="J16" s="503">
        <v>442</v>
      </c>
      <c r="K16" s="503">
        <f t="shared" si="7"/>
        <v>664.40556000000004</v>
      </c>
      <c r="L16" s="503">
        <v>2</v>
      </c>
      <c r="M16" s="503">
        <f t="shared" si="8"/>
        <v>3.0063599999999999</v>
      </c>
      <c r="N16" s="503"/>
      <c r="O16" s="503">
        <f t="shared" si="9"/>
        <v>0</v>
      </c>
      <c r="P16" s="503"/>
      <c r="Q16" s="503">
        <f t="shared" si="10"/>
        <v>0</v>
      </c>
      <c r="R16" s="503">
        <v>0</v>
      </c>
      <c r="S16" s="503">
        <f t="shared" si="11"/>
        <v>0</v>
      </c>
      <c r="T16" s="503"/>
      <c r="U16" s="503">
        <f t="shared" si="12"/>
        <v>0</v>
      </c>
      <c r="V16" s="503"/>
      <c r="W16" s="503">
        <f t="shared" si="13"/>
        <v>0</v>
      </c>
      <c r="X16" s="505">
        <f t="shared" si="2"/>
        <v>444</v>
      </c>
      <c r="Y16" s="505">
        <f t="shared" si="2"/>
        <v>667.41192000000001</v>
      </c>
      <c r="Z16" s="50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507">
        <f t="shared" si="3"/>
        <v>0</v>
      </c>
      <c r="AO16" s="508">
        <f t="shared" si="4"/>
        <v>667.41192000000001</v>
      </c>
    </row>
    <row r="17" spans="1:41">
      <c r="A17" s="501">
        <v>12</v>
      </c>
      <c r="B17" s="502" t="s">
        <v>948</v>
      </c>
      <c r="C17" s="501" t="s">
        <v>940</v>
      </c>
      <c r="D17" s="501">
        <v>190.13</v>
      </c>
      <c r="E17" s="503">
        <f t="shared" si="1"/>
        <v>1140.78</v>
      </c>
      <c r="F17" s="503"/>
      <c r="G17" s="504">
        <f t="shared" si="5"/>
        <v>0</v>
      </c>
      <c r="H17" s="503"/>
      <c r="I17" s="503">
        <f t="shared" si="6"/>
        <v>0</v>
      </c>
      <c r="J17" s="503">
        <v>300</v>
      </c>
      <c r="K17" s="503">
        <f t="shared" si="7"/>
        <v>342.23399999999998</v>
      </c>
      <c r="L17" s="503"/>
      <c r="M17" s="503">
        <f t="shared" si="8"/>
        <v>0</v>
      </c>
      <c r="N17" s="503"/>
      <c r="O17" s="503">
        <f t="shared" si="9"/>
        <v>0</v>
      </c>
      <c r="P17" s="503"/>
      <c r="Q17" s="503">
        <f t="shared" si="10"/>
        <v>0</v>
      </c>
      <c r="R17" s="503">
        <v>0</v>
      </c>
      <c r="S17" s="503">
        <f t="shared" si="11"/>
        <v>0</v>
      </c>
      <c r="T17" s="503"/>
      <c r="U17" s="503">
        <f t="shared" si="12"/>
        <v>0</v>
      </c>
      <c r="V17" s="503"/>
      <c r="W17" s="503">
        <f t="shared" si="13"/>
        <v>0</v>
      </c>
      <c r="X17" s="505">
        <f t="shared" si="2"/>
        <v>300</v>
      </c>
      <c r="Y17" s="505">
        <f t="shared" si="2"/>
        <v>342.23399999999998</v>
      </c>
      <c r="Z17" s="50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507">
        <f t="shared" si="3"/>
        <v>0</v>
      </c>
      <c r="AO17" s="508">
        <f t="shared" si="4"/>
        <v>342.23399999999998</v>
      </c>
    </row>
    <row r="18" spans="1:41">
      <c r="A18" s="501">
        <v>13</v>
      </c>
      <c r="B18" s="502" t="s">
        <v>949</v>
      </c>
      <c r="C18" s="501" t="s">
        <v>99</v>
      </c>
      <c r="D18" s="501">
        <v>367.5</v>
      </c>
      <c r="E18" s="503">
        <f t="shared" si="1"/>
        <v>2205</v>
      </c>
      <c r="F18" s="503"/>
      <c r="G18" s="504">
        <f t="shared" si="5"/>
        <v>0</v>
      </c>
      <c r="H18" s="503">
        <v>15</v>
      </c>
      <c r="I18" s="503">
        <f t="shared" si="6"/>
        <v>33.075000000000003</v>
      </c>
      <c r="J18" s="503">
        <v>333</v>
      </c>
      <c r="K18" s="503">
        <f t="shared" si="7"/>
        <v>734.26499999999999</v>
      </c>
      <c r="L18" s="503"/>
      <c r="M18" s="503">
        <f t="shared" si="8"/>
        <v>0</v>
      </c>
      <c r="N18" s="503"/>
      <c r="O18" s="503">
        <f t="shared" si="9"/>
        <v>0</v>
      </c>
      <c r="P18" s="503"/>
      <c r="Q18" s="503">
        <f t="shared" si="10"/>
        <v>0</v>
      </c>
      <c r="R18" s="503">
        <v>132</v>
      </c>
      <c r="S18" s="503">
        <f t="shared" si="11"/>
        <v>291.06</v>
      </c>
      <c r="T18" s="503"/>
      <c r="U18" s="503">
        <f t="shared" si="12"/>
        <v>0</v>
      </c>
      <c r="V18" s="503"/>
      <c r="W18" s="503">
        <f t="shared" si="13"/>
        <v>0</v>
      </c>
      <c r="X18" s="505">
        <f t="shared" si="2"/>
        <v>480</v>
      </c>
      <c r="Y18" s="505">
        <f t="shared" si="2"/>
        <v>1058.4000000000001</v>
      </c>
      <c r="Z18" s="50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507">
        <f t="shared" si="3"/>
        <v>0</v>
      </c>
      <c r="AO18" s="508">
        <f t="shared" si="4"/>
        <v>1058.4000000000001</v>
      </c>
    </row>
    <row r="19" spans="1:41">
      <c r="A19" s="501">
        <v>14</v>
      </c>
      <c r="B19" s="502" t="s">
        <v>950</v>
      </c>
      <c r="C19" s="501" t="s">
        <v>99</v>
      </c>
      <c r="D19" s="501">
        <v>430</v>
      </c>
      <c r="E19" s="503">
        <f t="shared" si="1"/>
        <v>2580</v>
      </c>
      <c r="F19" s="503"/>
      <c r="G19" s="504">
        <f t="shared" si="5"/>
        <v>0</v>
      </c>
      <c r="H19" s="503"/>
      <c r="I19" s="503">
        <f t="shared" si="6"/>
        <v>0</v>
      </c>
      <c r="J19" s="503">
        <v>120</v>
      </c>
      <c r="K19" s="503">
        <f t="shared" si="7"/>
        <v>309.60000000000002</v>
      </c>
      <c r="L19" s="503"/>
      <c r="M19" s="503">
        <f t="shared" si="8"/>
        <v>0</v>
      </c>
      <c r="N19" s="503"/>
      <c r="O19" s="503">
        <f t="shared" si="9"/>
        <v>0</v>
      </c>
      <c r="P19" s="503"/>
      <c r="Q19" s="503">
        <f t="shared" si="10"/>
        <v>0</v>
      </c>
      <c r="R19" s="503">
        <v>72</v>
      </c>
      <c r="S19" s="503">
        <f t="shared" si="11"/>
        <v>185.76</v>
      </c>
      <c r="T19" s="503"/>
      <c r="U19" s="503">
        <f t="shared" si="12"/>
        <v>0</v>
      </c>
      <c r="V19" s="503"/>
      <c r="W19" s="503">
        <f t="shared" si="13"/>
        <v>0</v>
      </c>
      <c r="X19" s="505">
        <f t="shared" si="2"/>
        <v>192</v>
      </c>
      <c r="Y19" s="505">
        <f t="shared" si="2"/>
        <v>495.36</v>
      </c>
      <c r="Z19" s="50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507">
        <f t="shared" si="3"/>
        <v>0</v>
      </c>
      <c r="AO19" s="508">
        <f t="shared" si="4"/>
        <v>495.36</v>
      </c>
    </row>
    <row r="20" spans="1:41">
      <c r="A20" s="501">
        <v>15</v>
      </c>
      <c r="B20" s="502" t="s">
        <v>951</v>
      </c>
      <c r="C20" s="501" t="s">
        <v>99</v>
      </c>
      <c r="D20" s="501">
        <v>341.67</v>
      </c>
      <c r="E20" s="503">
        <f t="shared" si="1"/>
        <v>2050.02</v>
      </c>
      <c r="F20" s="503"/>
      <c r="G20" s="504">
        <f t="shared" si="5"/>
        <v>0</v>
      </c>
      <c r="H20" s="503">
        <f>800-80</f>
        <v>720</v>
      </c>
      <c r="I20" s="503">
        <f t="shared" si="6"/>
        <v>1476.0143999999998</v>
      </c>
      <c r="J20" s="503">
        <v>0</v>
      </c>
      <c r="K20" s="503">
        <f t="shared" si="7"/>
        <v>0</v>
      </c>
      <c r="L20" s="503"/>
      <c r="M20" s="503">
        <f t="shared" si="8"/>
        <v>0</v>
      </c>
      <c r="N20" s="503"/>
      <c r="O20" s="503">
        <f t="shared" si="9"/>
        <v>0</v>
      </c>
      <c r="P20" s="503"/>
      <c r="Q20" s="503">
        <f t="shared" si="10"/>
        <v>0</v>
      </c>
      <c r="R20" s="503"/>
      <c r="S20" s="503">
        <f t="shared" si="11"/>
        <v>0</v>
      </c>
      <c r="T20" s="503"/>
      <c r="U20" s="503">
        <f t="shared" si="12"/>
        <v>0</v>
      </c>
      <c r="V20" s="503"/>
      <c r="W20" s="503">
        <f t="shared" si="13"/>
        <v>0</v>
      </c>
      <c r="X20" s="505">
        <f t="shared" si="2"/>
        <v>720</v>
      </c>
      <c r="Y20" s="505">
        <f t="shared" si="2"/>
        <v>1476.0143999999998</v>
      </c>
      <c r="Z20" s="50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507">
        <f t="shared" si="3"/>
        <v>0</v>
      </c>
      <c r="AO20" s="508">
        <f t="shared" si="4"/>
        <v>1476.0143999999998</v>
      </c>
    </row>
    <row r="21" spans="1:41">
      <c r="A21" s="501">
        <v>16</v>
      </c>
      <c r="B21" s="502" t="s">
        <v>952</v>
      </c>
      <c r="C21" s="501" t="s">
        <v>940</v>
      </c>
      <c r="D21" s="501">
        <v>278</v>
      </c>
      <c r="E21" s="503">
        <f t="shared" si="1"/>
        <v>1668</v>
      </c>
      <c r="F21" s="503"/>
      <c r="G21" s="504">
        <f t="shared" si="5"/>
        <v>0</v>
      </c>
      <c r="H21" s="503">
        <f>1440-288</f>
        <v>1152</v>
      </c>
      <c r="I21" s="503">
        <f t="shared" si="6"/>
        <v>1921.5360000000001</v>
      </c>
      <c r="J21" s="503">
        <v>0</v>
      </c>
      <c r="K21" s="503">
        <f t="shared" si="7"/>
        <v>0</v>
      </c>
      <c r="L21" s="503"/>
      <c r="M21" s="503">
        <f t="shared" si="8"/>
        <v>0</v>
      </c>
      <c r="N21" s="503"/>
      <c r="O21" s="503">
        <f t="shared" si="9"/>
        <v>0</v>
      </c>
      <c r="P21" s="503"/>
      <c r="Q21" s="503">
        <f t="shared" si="10"/>
        <v>0</v>
      </c>
      <c r="R21" s="503"/>
      <c r="S21" s="503">
        <f t="shared" si="11"/>
        <v>0</v>
      </c>
      <c r="T21" s="503"/>
      <c r="U21" s="503">
        <f t="shared" si="12"/>
        <v>0</v>
      </c>
      <c r="V21" s="503"/>
      <c r="W21" s="503">
        <f t="shared" si="13"/>
        <v>0</v>
      </c>
      <c r="X21" s="505">
        <f t="shared" si="2"/>
        <v>1152</v>
      </c>
      <c r="Y21" s="505">
        <f t="shared" si="2"/>
        <v>1921.5360000000001</v>
      </c>
      <c r="Z21" s="50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507">
        <f t="shared" si="3"/>
        <v>0</v>
      </c>
      <c r="AO21" s="508">
        <f t="shared" si="4"/>
        <v>1921.5360000000001</v>
      </c>
    </row>
    <row r="22" spans="1:41">
      <c r="A22" s="501">
        <v>17</v>
      </c>
      <c r="B22" s="502" t="s">
        <v>953</v>
      </c>
      <c r="C22" s="501" t="s">
        <v>99</v>
      </c>
      <c r="D22" s="501">
        <v>135.71</v>
      </c>
      <c r="E22" s="503">
        <f t="shared" si="1"/>
        <v>814.26</v>
      </c>
      <c r="F22" s="503"/>
      <c r="G22" s="504">
        <f t="shared" si="5"/>
        <v>0</v>
      </c>
      <c r="H22" s="503">
        <v>120</v>
      </c>
      <c r="I22" s="503">
        <f t="shared" si="6"/>
        <v>97.711199999999991</v>
      </c>
      <c r="J22" s="503">
        <v>202</v>
      </c>
      <c r="K22" s="503">
        <f t="shared" si="7"/>
        <v>164.48051999999998</v>
      </c>
      <c r="L22" s="503"/>
      <c r="M22" s="503">
        <f t="shared" si="8"/>
        <v>0</v>
      </c>
      <c r="N22" s="503"/>
      <c r="O22" s="503">
        <f t="shared" si="9"/>
        <v>0</v>
      </c>
      <c r="P22" s="503"/>
      <c r="Q22" s="503">
        <f t="shared" si="10"/>
        <v>0</v>
      </c>
      <c r="R22" s="503">
        <v>170</v>
      </c>
      <c r="S22" s="503">
        <f t="shared" si="11"/>
        <v>138.42420000000001</v>
      </c>
      <c r="T22" s="503"/>
      <c r="U22" s="503">
        <f t="shared" si="12"/>
        <v>0</v>
      </c>
      <c r="V22" s="503"/>
      <c r="W22" s="503">
        <f t="shared" si="13"/>
        <v>0</v>
      </c>
      <c r="X22" s="505">
        <f t="shared" si="2"/>
        <v>492</v>
      </c>
      <c r="Y22" s="505">
        <f t="shared" si="2"/>
        <v>400.61591999999996</v>
      </c>
      <c r="Z22" s="50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507">
        <f t="shared" si="3"/>
        <v>0</v>
      </c>
      <c r="AO22" s="508">
        <f t="shared" si="4"/>
        <v>400.61591999999996</v>
      </c>
    </row>
    <row r="23" spans="1:41">
      <c r="A23" s="501">
        <v>18</v>
      </c>
      <c r="B23" s="502" t="s">
        <v>954</v>
      </c>
      <c r="C23" s="501" t="s">
        <v>940</v>
      </c>
      <c r="D23" s="501">
        <v>78</v>
      </c>
      <c r="E23" s="503">
        <f t="shared" si="1"/>
        <v>468</v>
      </c>
      <c r="F23" s="503"/>
      <c r="G23" s="504">
        <f t="shared" si="5"/>
        <v>0</v>
      </c>
      <c r="H23" s="503">
        <v>60</v>
      </c>
      <c r="I23" s="503">
        <f t="shared" si="6"/>
        <v>28.08</v>
      </c>
      <c r="J23" s="503">
        <v>144</v>
      </c>
      <c r="K23" s="503">
        <f t="shared" si="7"/>
        <v>67.391999999999996</v>
      </c>
      <c r="L23" s="503"/>
      <c r="M23" s="503">
        <f t="shared" si="8"/>
        <v>0</v>
      </c>
      <c r="N23" s="503"/>
      <c r="O23" s="503">
        <f t="shared" si="9"/>
        <v>0</v>
      </c>
      <c r="P23" s="503"/>
      <c r="Q23" s="503">
        <f t="shared" si="10"/>
        <v>0</v>
      </c>
      <c r="R23" s="503"/>
      <c r="S23" s="503">
        <f t="shared" si="11"/>
        <v>0</v>
      </c>
      <c r="T23" s="503"/>
      <c r="U23" s="503">
        <f t="shared" si="12"/>
        <v>0</v>
      </c>
      <c r="V23" s="503"/>
      <c r="W23" s="503">
        <f t="shared" si="13"/>
        <v>0</v>
      </c>
      <c r="X23" s="505">
        <f t="shared" si="2"/>
        <v>204</v>
      </c>
      <c r="Y23" s="505">
        <f t="shared" si="2"/>
        <v>95.471999999999994</v>
      </c>
      <c r="Z23" s="50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507">
        <f t="shared" si="3"/>
        <v>0</v>
      </c>
      <c r="AO23" s="508">
        <f t="shared" si="4"/>
        <v>95.471999999999994</v>
      </c>
    </row>
    <row r="24" spans="1:41">
      <c r="A24" s="501">
        <v>19</v>
      </c>
      <c r="B24" s="502" t="s">
        <v>955</v>
      </c>
      <c r="C24" s="501" t="s">
        <v>940</v>
      </c>
      <c r="D24" s="501">
        <v>160</v>
      </c>
      <c r="E24" s="503">
        <f t="shared" si="1"/>
        <v>960</v>
      </c>
      <c r="F24" s="503"/>
      <c r="G24" s="504">
        <f t="shared" si="5"/>
        <v>0</v>
      </c>
      <c r="H24" s="503">
        <v>600</v>
      </c>
      <c r="I24" s="503">
        <f t="shared" si="6"/>
        <v>576</v>
      </c>
      <c r="J24" s="503">
        <v>990</v>
      </c>
      <c r="K24" s="503">
        <f t="shared" si="7"/>
        <v>950.4</v>
      </c>
      <c r="L24" s="503"/>
      <c r="M24" s="503">
        <f t="shared" si="8"/>
        <v>0</v>
      </c>
      <c r="N24" s="503"/>
      <c r="O24" s="503">
        <f t="shared" si="9"/>
        <v>0</v>
      </c>
      <c r="P24" s="503"/>
      <c r="Q24" s="503">
        <f t="shared" si="10"/>
        <v>0</v>
      </c>
      <c r="R24" s="503">
        <v>1200</v>
      </c>
      <c r="S24" s="503">
        <f t="shared" si="11"/>
        <v>1152</v>
      </c>
      <c r="T24" s="503"/>
      <c r="U24" s="503">
        <f t="shared" si="12"/>
        <v>0</v>
      </c>
      <c r="V24" s="503"/>
      <c r="W24" s="503">
        <f t="shared" si="13"/>
        <v>0</v>
      </c>
      <c r="X24" s="505">
        <f t="shared" si="2"/>
        <v>2790</v>
      </c>
      <c r="Y24" s="505">
        <f t="shared" si="2"/>
        <v>2678.4</v>
      </c>
      <c r="Z24" s="50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507">
        <f t="shared" si="3"/>
        <v>0</v>
      </c>
      <c r="AO24" s="508">
        <f t="shared" si="4"/>
        <v>2678.4</v>
      </c>
    </row>
    <row r="25" spans="1:41">
      <c r="A25" s="501">
        <v>20</v>
      </c>
      <c r="B25" s="509" t="s">
        <v>956</v>
      </c>
      <c r="C25" s="510" t="s">
        <v>12</v>
      </c>
      <c r="D25" s="510">
        <v>455</v>
      </c>
      <c r="E25" s="503">
        <f t="shared" si="1"/>
        <v>2730</v>
      </c>
      <c r="F25" s="503"/>
      <c r="G25" s="504">
        <f t="shared" si="5"/>
        <v>0</v>
      </c>
      <c r="H25" s="503"/>
      <c r="I25" s="503">
        <f t="shared" si="6"/>
        <v>0</v>
      </c>
      <c r="J25" s="503">
        <v>264</v>
      </c>
      <c r="K25" s="503">
        <f t="shared" si="7"/>
        <v>720.72</v>
      </c>
      <c r="L25" s="503"/>
      <c r="M25" s="503">
        <f t="shared" si="8"/>
        <v>0</v>
      </c>
      <c r="N25" s="503"/>
      <c r="O25" s="503">
        <f t="shared" si="9"/>
        <v>0</v>
      </c>
      <c r="P25" s="503"/>
      <c r="Q25" s="503">
        <f t="shared" si="10"/>
        <v>0</v>
      </c>
      <c r="R25" s="503"/>
      <c r="S25" s="503">
        <f t="shared" si="11"/>
        <v>0</v>
      </c>
      <c r="T25" s="503"/>
      <c r="U25" s="503">
        <f t="shared" si="12"/>
        <v>0</v>
      </c>
      <c r="V25" s="503"/>
      <c r="W25" s="503">
        <f t="shared" si="13"/>
        <v>0</v>
      </c>
      <c r="X25" s="505">
        <f t="shared" si="2"/>
        <v>264</v>
      </c>
      <c r="Y25" s="505">
        <f t="shared" si="2"/>
        <v>720.72</v>
      </c>
      <c r="Z25" s="50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507"/>
      <c r="AO25" s="508"/>
    </row>
    <row r="26" spans="1:41">
      <c r="A26" s="501">
        <v>21</v>
      </c>
      <c r="B26" s="502" t="s">
        <v>957</v>
      </c>
      <c r="C26" s="501" t="s">
        <v>12</v>
      </c>
      <c r="D26" s="501">
        <v>125</v>
      </c>
      <c r="E26" s="503">
        <f t="shared" si="1"/>
        <v>750</v>
      </c>
      <c r="F26" s="503"/>
      <c r="G26" s="504">
        <f t="shared" si="5"/>
        <v>0</v>
      </c>
      <c r="H26" s="503">
        <v>24</v>
      </c>
      <c r="I26" s="503">
        <f t="shared" si="6"/>
        <v>18</v>
      </c>
      <c r="J26" s="503">
        <v>1088</v>
      </c>
      <c r="K26" s="503">
        <f t="shared" si="7"/>
        <v>816</v>
      </c>
      <c r="L26" s="503"/>
      <c r="M26" s="503">
        <f t="shared" si="8"/>
        <v>0</v>
      </c>
      <c r="N26" s="503"/>
      <c r="O26" s="503">
        <f t="shared" si="9"/>
        <v>0</v>
      </c>
      <c r="P26" s="503"/>
      <c r="Q26" s="503">
        <f t="shared" si="10"/>
        <v>0</v>
      </c>
      <c r="R26" s="503">
        <v>24</v>
      </c>
      <c r="S26" s="503">
        <f t="shared" si="11"/>
        <v>18</v>
      </c>
      <c r="T26" s="503"/>
      <c r="U26" s="503">
        <f t="shared" si="12"/>
        <v>0</v>
      </c>
      <c r="V26" s="503"/>
      <c r="W26" s="503">
        <f t="shared" si="13"/>
        <v>0</v>
      </c>
      <c r="X26" s="505">
        <f t="shared" si="2"/>
        <v>1136</v>
      </c>
      <c r="Y26" s="505">
        <f t="shared" si="2"/>
        <v>852</v>
      </c>
      <c r="Z26" s="50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507">
        <f t="shared" si="3"/>
        <v>0</v>
      </c>
      <c r="AO26" s="508">
        <f t="shared" si="4"/>
        <v>852</v>
      </c>
    </row>
    <row r="27" spans="1:41">
      <c r="A27" s="501">
        <v>22</v>
      </c>
      <c r="B27" s="502" t="s">
        <v>958</v>
      </c>
      <c r="C27" s="501" t="s">
        <v>940</v>
      </c>
      <c r="D27" s="501">
        <v>886.67</v>
      </c>
      <c r="E27" s="503">
        <f t="shared" si="1"/>
        <v>5320.0199999999995</v>
      </c>
      <c r="F27" s="503"/>
      <c r="G27" s="504">
        <f t="shared" si="5"/>
        <v>0</v>
      </c>
      <c r="H27" s="503"/>
      <c r="I27" s="503">
        <f t="shared" si="6"/>
        <v>0</v>
      </c>
      <c r="J27" s="503">
        <v>360</v>
      </c>
      <c r="K27" s="503">
        <f t="shared" si="7"/>
        <v>1915.2071999999998</v>
      </c>
      <c r="L27" s="503"/>
      <c r="M27" s="503">
        <f t="shared" si="8"/>
        <v>0</v>
      </c>
      <c r="N27" s="503"/>
      <c r="O27" s="503">
        <f t="shared" si="9"/>
        <v>0</v>
      </c>
      <c r="P27" s="503"/>
      <c r="Q27" s="503">
        <f t="shared" si="10"/>
        <v>0</v>
      </c>
      <c r="R27" s="503">
        <v>0</v>
      </c>
      <c r="S27" s="503">
        <f t="shared" si="11"/>
        <v>0</v>
      </c>
      <c r="T27" s="503"/>
      <c r="U27" s="503">
        <f t="shared" si="12"/>
        <v>0</v>
      </c>
      <c r="V27" s="503"/>
      <c r="W27" s="503">
        <f t="shared" si="13"/>
        <v>0</v>
      </c>
      <c r="X27" s="505">
        <f t="shared" si="2"/>
        <v>360</v>
      </c>
      <c r="Y27" s="505">
        <f t="shared" si="2"/>
        <v>1915.2071999999998</v>
      </c>
      <c r="Z27" s="50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507">
        <f t="shared" si="3"/>
        <v>0</v>
      </c>
      <c r="AO27" s="508">
        <f t="shared" si="4"/>
        <v>1915.2071999999998</v>
      </c>
    </row>
    <row r="28" spans="1:41">
      <c r="A28" s="501">
        <v>23</v>
      </c>
      <c r="B28" s="502" t="s">
        <v>959</v>
      </c>
      <c r="C28" s="501" t="s">
        <v>12</v>
      </c>
      <c r="D28" s="501">
        <v>72</v>
      </c>
      <c r="E28" s="503">
        <f t="shared" si="1"/>
        <v>432</v>
      </c>
      <c r="F28" s="503"/>
      <c r="G28" s="504">
        <f t="shared" si="5"/>
        <v>0</v>
      </c>
      <c r="H28" s="503">
        <v>120</v>
      </c>
      <c r="I28" s="503">
        <f t="shared" si="6"/>
        <v>51.84</v>
      </c>
      <c r="J28" s="503">
        <v>24</v>
      </c>
      <c r="K28" s="503">
        <f t="shared" si="7"/>
        <v>10.368</v>
      </c>
      <c r="L28" s="503"/>
      <c r="M28" s="503">
        <f t="shared" si="8"/>
        <v>0</v>
      </c>
      <c r="N28" s="503"/>
      <c r="O28" s="503">
        <f t="shared" si="9"/>
        <v>0</v>
      </c>
      <c r="P28" s="503"/>
      <c r="Q28" s="503">
        <f t="shared" si="10"/>
        <v>0</v>
      </c>
      <c r="R28" s="503"/>
      <c r="S28" s="503">
        <f t="shared" si="11"/>
        <v>0</v>
      </c>
      <c r="T28" s="503"/>
      <c r="U28" s="503">
        <f t="shared" si="12"/>
        <v>0</v>
      </c>
      <c r="V28" s="503"/>
      <c r="W28" s="503">
        <f t="shared" si="13"/>
        <v>0</v>
      </c>
      <c r="X28" s="505">
        <f t="shared" si="2"/>
        <v>144</v>
      </c>
      <c r="Y28" s="505">
        <f t="shared" si="2"/>
        <v>62.208000000000006</v>
      </c>
      <c r="Z28" s="50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507">
        <f t="shared" si="3"/>
        <v>0</v>
      </c>
      <c r="AO28" s="508">
        <f t="shared" si="4"/>
        <v>62.208000000000006</v>
      </c>
    </row>
    <row r="29" spans="1:41">
      <c r="A29" s="501">
        <v>24</v>
      </c>
      <c r="B29" s="502" t="s">
        <v>960</v>
      </c>
      <c r="C29" s="501" t="s">
        <v>940</v>
      </c>
      <c r="D29" s="501">
        <v>1345.24</v>
      </c>
      <c r="E29" s="503">
        <f t="shared" si="1"/>
        <v>8071.4400000000005</v>
      </c>
      <c r="F29" s="503"/>
      <c r="G29" s="504">
        <f t="shared" si="5"/>
        <v>0</v>
      </c>
      <c r="H29" s="503"/>
      <c r="I29" s="503">
        <f t="shared" si="6"/>
        <v>0</v>
      </c>
      <c r="J29" s="503">
        <v>480</v>
      </c>
      <c r="K29" s="503">
        <f t="shared" si="7"/>
        <v>3874.2912000000001</v>
      </c>
      <c r="L29" s="503"/>
      <c r="M29" s="503">
        <f t="shared" si="8"/>
        <v>0</v>
      </c>
      <c r="N29" s="503"/>
      <c r="O29" s="503">
        <f t="shared" si="9"/>
        <v>0</v>
      </c>
      <c r="P29" s="503"/>
      <c r="Q29" s="503">
        <f t="shared" si="10"/>
        <v>0</v>
      </c>
      <c r="R29" s="503"/>
      <c r="S29" s="503">
        <f t="shared" si="11"/>
        <v>0</v>
      </c>
      <c r="T29" s="503"/>
      <c r="U29" s="503">
        <f t="shared" si="12"/>
        <v>0</v>
      </c>
      <c r="V29" s="503"/>
      <c r="W29" s="503">
        <f t="shared" si="13"/>
        <v>0</v>
      </c>
      <c r="X29" s="505">
        <f t="shared" si="2"/>
        <v>480</v>
      </c>
      <c r="Y29" s="505">
        <f t="shared" si="2"/>
        <v>3874.2912000000001</v>
      </c>
      <c r="Z29" s="50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507">
        <f t="shared" si="3"/>
        <v>0</v>
      </c>
      <c r="AO29" s="508">
        <f t="shared" si="4"/>
        <v>3874.2912000000001</v>
      </c>
    </row>
    <row r="30" spans="1:41">
      <c r="A30" s="501">
        <v>25</v>
      </c>
      <c r="B30" s="502" t="s">
        <v>961</v>
      </c>
      <c r="C30" s="501" t="s">
        <v>940</v>
      </c>
      <c r="D30" s="501">
        <v>185</v>
      </c>
      <c r="E30" s="503">
        <f t="shared" si="1"/>
        <v>1110</v>
      </c>
      <c r="F30" s="503"/>
      <c r="G30" s="504">
        <f t="shared" si="5"/>
        <v>0</v>
      </c>
      <c r="H30" s="503"/>
      <c r="I30" s="503">
        <f t="shared" si="6"/>
        <v>0</v>
      </c>
      <c r="J30" s="503">
        <v>144</v>
      </c>
      <c r="K30" s="503">
        <f t="shared" si="7"/>
        <v>159.84</v>
      </c>
      <c r="L30" s="503"/>
      <c r="M30" s="503">
        <f t="shared" si="8"/>
        <v>0</v>
      </c>
      <c r="N30" s="503"/>
      <c r="O30" s="503">
        <f t="shared" si="9"/>
        <v>0</v>
      </c>
      <c r="P30" s="503"/>
      <c r="Q30" s="503">
        <f t="shared" si="10"/>
        <v>0</v>
      </c>
      <c r="R30" s="503">
        <v>144</v>
      </c>
      <c r="S30" s="503">
        <f t="shared" si="11"/>
        <v>159.84</v>
      </c>
      <c r="T30" s="503"/>
      <c r="U30" s="503">
        <f t="shared" si="12"/>
        <v>0</v>
      </c>
      <c r="V30" s="503"/>
      <c r="W30" s="503">
        <f t="shared" si="13"/>
        <v>0</v>
      </c>
      <c r="X30" s="505">
        <f t="shared" si="2"/>
        <v>288</v>
      </c>
      <c r="Y30" s="505">
        <f t="shared" si="2"/>
        <v>319.68</v>
      </c>
      <c r="Z30" s="50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507">
        <f t="shared" si="3"/>
        <v>0</v>
      </c>
      <c r="AO30" s="508">
        <f t="shared" si="4"/>
        <v>319.68</v>
      </c>
    </row>
    <row r="31" spans="1:41">
      <c r="A31" s="501">
        <v>26</v>
      </c>
      <c r="B31" s="502" t="s">
        <v>962</v>
      </c>
      <c r="C31" s="501" t="s">
        <v>12</v>
      </c>
      <c r="D31" s="501">
        <v>59</v>
      </c>
      <c r="E31" s="503">
        <f t="shared" si="1"/>
        <v>354</v>
      </c>
      <c r="F31" s="503"/>
      <c r="G31" s="504">
        <f t="shared" si="5"/>
        <v>0</v>
      </c>
      <c r="H31" s="503"/>
      <c r="I31" s="503">
        <f t="shared" si="6"/>
        <v>0</v>
      </c>
      <c r="J31" s="503">
        <v>1640</v>
      </c>
      <c r="K31" s="503">
        <f t="shared" si="7"/>
        <v>580.55999999999995</v>
      </c>
      <c r="L31" s="503">
        <v>120</v>
      </c>
      <c r="M31" s="503">
        <f t="shared" si="8"/>
        <v>42.48</v>
      </c>
      <c r="N31" s="503"/>
      <c r="O31" s="503">
        <f t="shared" si="9"/>
        <v>0</v>
      </c>
      <c r="P31" s="503"/>
      <c r="Q31" s="503">
        <f t="shared" si="10"/>
        <v>0</v>
      </c>
      <c r="R31" s="503">
        <v>240</v>
      </c>
      <c r="S31" s="503">
        <f t="shared" si="11"/>
        <v>84.96</v>
      </c>
      <c r="T31" s="503"/>
      <c r="U31" s="503">
        <f t="shared" si="12"/>
        <v>0</v>
      </c>
      <c r="V31" s="503"/>
      <c r="W31" s="503">
        <f t="shared" si="13"/>
        <v>0</v>
      </c>
      <c r="X31" s="505">
        <f t="shared" si="2"/>
        <v>2000</v>
      </c>
      <c r="Y31" s="505">
        <f t="shared" si="2"/>
        <v>708</v>
      </c>
      <c r="Z31" s="50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507">
        <f t="shared" si="3"/>
        <v>0</v>
      </c>
      <c r="AO31" s="508">
        <f t="shared" si="4"/>
        <v>708</v>
      </c>
    </row>
    <row r="32" spans="1:41">
      <c r="A32" s="501">
        <v>27</v>
      </c>
      <c r="B32" s="502" t="s">
        <v>963</v>
      </c>
      <c r="C32" s="501" t="s">
        <v>12</v>
      </c>
      <c r="D32" s="501">
        <v>115</v>
      </c>
      <c r="E32" s="503">
        <f t="shared" si="1"/>
        <v>690</v>
      </c>
      <c r="F32" s="503"/>
      <c r="G32" s="504">
        <f t="shared" si="5"/>
        <v>0</v>
      </c>
      <c r="H32" s="503"/>
      <c r="I32" s="503">
        <f t="shared" si="6"/>
        <v>0</v>
      </c>
      <c r="J32" s="503">
        <v>690</v>
      </c>
      <c r="K32" s="503">
        <f t="shared" si="7"/>
        <v>476.1</v>
      </c>
      <c r="L32" s="503"/>
      <c r="M32" s="503">
        <f t="shared" si="8"/>
        <v>0</v>
      </c>
      <c r="N32" s="503"/>
      <c r="O32" s="503">
        <f t="shared" si="9"/>
        <v>0</v>
      </c>
      <c r="P32" s="503"/>
      <c r="Q32" s="503">
        <f t="shared" si="10"/>
        <v>0</v>
      </c>
      <c r="R32" s="503"/>
      <c r="S32" s="503">
        <f t="shared" si="11"/>
        <v>0</v>
      </c>
      <c r="T32" s="503"/>
      <c r="U32" s="503">
        <f t="shared" si="12"/>
        <v>0</v>
      </c>
      <c r="V32" s="503"/>
      <c r="W32" s="503">
        <f t="shared" si="13"/>
        <v>0</v>
      </c>
      <c r="X32" s="505">
        <f t="shared" si="2"/>
        <v>690</v>
      </c>
      <c r="Y32" s="505">
        <f t="shared" si="2"/>
        <v>476.1</v>
      </c>
      <c r="Z32" s="50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507">
        <f t="shared" si="3"/>
        <v>0</v>
      </c>
      <c r="AO32" s="508">
        <f t="shared" si="4"/>
        <v>476.1</v>
      </c>
    </row>
    <row r="33" spans="1:41">
      <c r="A33" s="501">
        <v>28</v>
      </c>
      <c r="B33" s="502" t="s">
        <v>964</v>
      </c>
      <c r="C33" s="501" t="s">
        <v>940</v>
      </c>
      <c r="D33" s="501">
        <v>95</v>
      </c>
      <c r="E33" s="503">
        <f t="shared" si="1"/>
        <v>570</v>
      </c>
      <c r="F33" s="503"/>
      <c r="G33" s="504">
        <f t="shared" si="5"/>
        <v>0</v>
      </c>
      <c r="H33" s="503">
        <v>30</v>
      </c>
      <c r="I33" s="503">
        <f t="shared" si="6"/>
        <v>17.100000000000001</v>
      </c>
      <c r="J33" s="503">
        <v>360</v>
      </c>
      <c r="K33" s="503">
        <f t="shared" si="7"/>
        <v>205.2</v>
      </c>
      <c r="L33" s="503"/>
      <c r="M33" s="503">
        <f t="shared" si="8"/>
        <v>0</v>
      </c>
      <c r="N33" s="503"/>
      <c r="O33" s="503">
        <f t="shared" si="9"/>
        <v>0</v>
      </c>
      <c r="P33" s="503"/>
      <c r="Q33" s="503">
        <f t="shared" si="10"/>
        <v>0</v>
      </c>
      <c r="R33" s="503">
        <v>60</v>
      </c>
      <c r="S33" s="503">
        <f t="shared" si="11"/>
        <v>34.200000000000003</v>
      </c>
      <c r="T33" s="503"/>
      <c r="U33" s="503">
        <f t="shared" si="12"/>
        <v>0</v>
      </c>
      <c r="V33" s="503"/>
      <c r="W33" s="503">
        <f t="shared" si="13"/>
        <v>0</v>
      </c>
      <c r="X33" s="505">
        <f t="shared" si="2"/>
        <v>450</v>
      </c>
      <c r="Y33" s="505">
        <f t="shared" si="2"/>
        <v>256.5</v>
      </c>
      <c r="Z33" s="50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507">
        <f t="shared" si="3"/>
        <v>0</v>
      </c>
      <c r="AO33" s="508">
        <f t="shared" si="4"/>
        <v>256.5</v>
      </c>
    </row>
    <row r="34" spans="1:41">
      <c r="A34" s="501">
        <v>29</v>
      </c>
      <c r="B34" s="502" t="s">
        <v>965</v>
      </c>
      <c r="C34" s="501" t="s">
        <v>12</v>
      </c>
      <c r="D34" s="501">
        <v>60</v>
      </c>
      <c r="E34" s="503">
        <f t="shared" si="1"/>
        <v>360</v>
      </c>
      <c r="F34" s="503"/>
      <c r="G34" s="504">
        <f t="shared" si="5"/>
        <v>0</v>
      </c>
      <c r="H34" s="503">
        <v>96</v>
      </c>
      <c r="I34" s="503">
        <f t="shared" si="6"/>
        <v>34.56</v>
      </c>
      <c r="J34" s="503">
        <v>540</v>
      </c>
      <c r="K34" s="503">
        <f t="shared" si="7"/>
        <v>194.4</v>
      </c>
      <c r="L34" s="503">
        <v>120</v>
      </c>
      <c r="M34" s="503">
        <f t="shared" si="8"/>
        <v>43.2</v>
      </c>
      <c r="N34" s="503"/>
      <c r="O34" s="503">
        <f t="shared" si="9"/>
        <v>0</v>
      </c>
      <c r="P34" s="503"/>
      <c r="Q34" s="503">
        <f t="shared" si="10"/>
        <v>0</v>
      </c>
      <c r="R34" s="503">
        <v>144</v>
      </c>
      <c r="S34" s="503">
        <f t="shared" si="11"/>
        <v>51.84</v>
      </c>
      <c r="T34" s="503"/>
      <c r="U34" s="503">
        <f t="shared" si="12"/>
        <v>0</v>
      </c>
      <c r="V34" s="503"/>
      <c r="W34" s="503">
        <f t="shared" si="13"/>
        <v>0</v>
      </c>
      <c r="X34" s="505">
        <f t="shared" si="2"/>
        <v>900</v>
      </c>
      <c r="Y34" s="505">
        <f t="shared" si="2"/>
        <v>324</v>
      </c>
      <c r="Z34" s="50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507">
        <f t="shared" si="3"/>
        <v>0</v>
      </c>
      <c r="AO34" s="508">
        <f t="shared" si="4"/>
        <v>324</v>
      </c>
    </row>
    <row r="35" spans="1:41">
      <c r="A35" s="501">
        <v>30</v>
      </c>
      <c r="B35" s="502" t="s">
        <v>966</v>
      </c>
      <c r="C35" s="501" t="s">
        <v>23</v>
      </c>
      <c r="D35" s="501">
        <v>35</v>
      </c>
      <c r="E35" s="503">
        <f t="shared" si="1"/>
        <v>210</v>
      </c>
      <c r="F35" s="503"/>
      <c r="G35" s="504">
        <f t="shared" si="5"/>
        <v>0</v>
      </c>
      <c r="H35" s="503"/>
      <c r="I35" s="503">
        <f t="shared" si="6"/>
        <v>0</v>
      </c>
      <c r="J35" s="503">
        <v>2500</v>
      </c>
      <c r="K35" s="503">
        <f t="shared" si="7"/>
        <v>525</v>
      </c>
      <c r="L35" s="503"/>
      <c r="M35" s="503">
        <f t="shared" si="8"/>
        <v>0</v>
      </c>
      <c r="N35" s="503"/>
      <c r="O35" s="503">
        <f t="shared" si="9"/>
        <v>0</v>
      </c>
      <c r="P35" s="503"/>
      <c r="Q35" s="503">
        <f t="shared" si="10"/>
        <v>0</v>
      </c>
      <c r="R35" s="503">
        <v>0</v>
      </c>
      <c r="S35" s="503">
        <f t="shared" si="11"/>
        <v>0</v>
      </c>
      <c r="T35" s="503"/>
      <c r="U35" s="503">
        <f t="shared" si="12"/>
        <v>0</v>
      </c>
      <c r="V35" s="503"/>
      <c r="W35" s="503">
        <f t="shared" si="13"/>
        <v>0</v>
      </c>
      <c r="X35" s="505">
        <f t="shared" si="2"/>
        <v>2500</v>
      </c>
      <c r="Y35" s="505">
        <f t="shared" si="2"/>
        <v>525</v>
      </c>
      <c r="Z35" s="50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507">
        <f t="shared" si="3"/>
        <v>0</v>
      </c>
      <c r="AO35" s="508">
        <f t="shared" si="4"/>
        <v>525</v>
      </c>
    </row>
    <row r="36" spans="1:41">
      <c r="A36" s="501">
        <v>31</v>
      </c>
      <c r="B36" s="502" t="s">
        <v>967</v>
      </c>
      <c r="C36" s="501" t="s">
        <v>23</v>
      </c>
      <c r="D36" s="501">
        <v>288</v>
      </c>
      <c r="E36" s="503">
        <f t="shared" si="1"/>
        <v>1728</v>
      </c>
      <c r="F36" s="503"/>
      <c r="G36" s="504">
        <f t="shared" si="5"/>
        <v>0</v>
      </c>
      <c r="H36" s="503"/>
      <c r="I36" s="503">
        <f t="shared" si="6"/>
        <v>0</v>
      </c>
      <c r="J36" s="503">
        <v>2800</v>
      </c>
      <c r="K36" s="503">
        <f t="shared" si="7"/>
        <v>4838.3999999999996</v>
      </c>
      <c r="L36" s="503"/>
      <c r="M36" s="503">
        <f t="shared" si="8"/>
        <v>0</v>
      </c>
      <c r="N36" s="503"/>
      <c r="O36" s="503">
        <f t="shared" si="9"/>
        <v>0</v>
      </c>
      <c r="P36" s="503"/>
      <c r="Q36" s="503">
        <f t="shared" si="10"/>
        <v>0</v>
      </c>
      <c r="R36" s="503"/>
      <c r="S36" s="503">
        <f t="shared" si="11"/>
        <v>0</v>
      </c>
      <c r="T36" s="503"/>
      <c r="U36" s="503">
        <f t="shared" si="12"/>
        <v>0</v>
      </c>
      <c r="V36" s="503"/>
      <c r="W36" s="503">
        <f t="shared" si="13"/>
        <v>0</v>
      </c>
      <c r="X36" s="505">
        <f t="shared" si="2"/>
        <v>2800</v>
      </c>
      <c r="Y36" s="505">
        <f t="shared" si="2"/>
        <v>4838.3999999999996</v>
      </c>
      <c r="Z36" s="50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507">
        <f t="shared" si="3"/>
        <v>0</v>
      </c>
      <c r="AO36" s="508">
        <f t="shared" si="4"/>
        <v>4838.3999999999996</v>
      </c>
    </row>
    <row r="37" spans="1:41">
      <c r="A37" s="501">
        <v>32</v>
      </c>
      <c r="B37" s="502" t="s">
        <v>968</v>
      </c>
      <c r="C37" s="501" t="s">
        <v>12</v>
      </c>
      <c r="D37" s="501">
        <v>48</v>
      </c>
      <c r="E37" s="503">
        <f t="shared" si="1"/>
        <v>288</v>
      </c>
      <c r="F37" s="503"/>
      <c r="G37" s="504">
        <f t="shared" si="5"/>
        <v>0</v>
      </c>
      <c r="H37" s="503">
        <v>60</v>
      </c>
      <c r="I37" s="503">
        <f t="shared" si="6"/>
        <v>17.28</v>
      </c>
      <c r="J37" s="503">
        <v>1650</v>
      </c>
      <c r="K37" s="503">
        <f t="shared" si="7"/>
        <v>475.2</v>
      </c>
      <c r="L37" s="503"/>
      <c r="M37" s="503">
        <f t="shared" si="8"/>
        <v>0</v>
      </c>
      <c r="N37" s="503"/>
      <c r="O37" s="503">
        <f t="shared" si="9"/>
        <v>0</v>
      </c>
      <c r="P37" s="503"/>
      <c r="Q37" s="503">
        <f t="shared" si="10"/>
        <v>0</v>
      </c>
      <c r="R37" s="503">
        <v>600</v>
      </c>
      <c r="S37" s="503">
        <f t="shared" si="11"/>
        <v>172.8</v>
      </c>
      <c r="T37" s="503"/>
      <c r="U37" s="503">
        <f t="shared" si="12"/>
        <v>0</v>
      </c>
      <c r="V37" s="503"/>
      <c r="W37" s="503">
        <f t="shared" si="13"/>
        <v>0</v>
      </c>
      <c r="X37" s="505">
        <f t="shared" si="2"/>
        <v>2310</v>
      </c>
      <c r="Y37" s="505">
        <f t="shared" si="2"/>
        <v>665.28</v>
      </c>
      <c r="Z37" s="50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507">
        <f t="shared" si="3"/>
        <v>0</v>
      </c>
      <c r="AO37" s="508">
        <f t="shared" si="4"/>
        <v>665.28</v>
      </c>
    </row>
    <row r="38" spans="1:41">
      <c r="A38" s="501">
        <v>33</v>
      </c>
      <c r="B38" s="502" t="s">
        <v>969</v>
      </c>
      <c r="C38" s="501" t="s">
        <v>12</v>
      </c>
      <c r="D38" s="501">
        <v>59</v>
      </c>
      <c r="E38" s="503">
        <f t="shared" si="1"/>
        <v>354</v>
      </c>
      <c r="F38" s="503"/>
      <c r="G38" s="504">
        <f t="shared" si="5"/>
        <v>0</v>
      </c>
      <c r="H38" s="503">
        <v>60</v>
      </c>
      <c r="I38" s="503">
        <f t="shared" si="6"/>
        <v>21.24</v>
      </c>
      <c r="J38" s="503">
        <v>1706</v>
      </c>
      <c r="K38" s="503">
        <f t="shared" si="7"/>
        <v>603.92399999999998</v>
      </c>
      <c r="L38" s="503">
        <v>84</v>
      </c>
      <c r="M38" s="503">
        <f t="shared" si="8"/>
        <v>29.736000000000001</v>
      </c>
      <c r="N38" s="503"/>
      <c r="O38" s="503">
        <f t="shared" si="9"/>
        <v>0</v>
      </c>
      <c r="P38" s="503"/>
      <c r="Q38" s="503">
        <f t="shared" si="10"/>
        <v>0</v>
      </c>
      <c r="R38" s="503">
        <v>50</v>
      </c>
      <c r="S38" s="503">
        <f t="shared" si="11"/>
        <v>17.7</v>
      </c>
      <c r="T38" s="503"/>
      <c r="U38" s="503">
        <f t="shared" si="12"/>
        <v>0</v>
      </c>
      <c r="V38" s="503"/>
      <c r="W38" s="503">
        <f t="shared" si="13"/>
        <v>0</v>
      </c>
      <c r="X38" s="505">
        <f t="shared" ref="X38:Y69" si="14">V38+T38+R38+P38+N38+L38+J38+H38+F38</f>
        <v>1900</v>
      </c>
      <c r="Y38" s="505">
        <f t="shared" si="14"/>
        <v>672.6</v>
      </c>
      <c r="Z38" s="506"/>
      <c r="AB38" s="466"/>
      <c r="AC38" s="466"/>
      <c r="AD38" s="466"/>
      <c r="AE38" s="466"/>
      <c r="AF38" s="466"/>
      <c r="AG38" s="466"/>
      <c r="AH38" s="466"/>
      <c r="AI38" s="466"/>
      <c r="AJ38" s="466"/>
      <c r="AK38" s="466"/>
      <c r="AL38" s="466"/>
      <c r="AM38" s="466"/>
      <c r="AN38" s="507">
        <f t="shared" si="3"/>
        <v>0</v>
      </c>
      <c r="AO38" s="508">
        <f t="shared" si="4"/>
        <v>672.6</v>
      </c>
    </row>
    <row r="39" spans="1:41">
      <c r="A39" s="501">
        <v>34</v>
      </c>
      <c r="B39" s="502" t="s">
        <v>970</v>
      </c>
      <c r="C39" s="501" t="s">
        <v>12</v>
      </c>
      <c r="D39" s="501">
        <v>390</v>
      </c>
      <c r="E39" s="503">
        <f t="shared" si="1"/>
        <v>2340</v>
      </c>
      <c r="F39" s="503"/>
      <c r="G39" s="504">
        <f t="shared" si="5"/>
        <v>0</v>
      </c>
      <c r="H39" s="503"/>
      <c r="I39" s="503">
        <f t="shared" si="6"/>
        <v>0</v>
      </c>
      <c r="J39" s="503">
        <v>72</v>
      </c>
      <c r="K39" s="503">
        <f t="shared" si="7"/>
        <v>168.48</v>
      </c>
      <c r="L39" s="503"/>
      <c r="M39" s="503">
        <f t="shared" si="8"/>
        <v>0</v>
      </c>
      <c r="N39" s="503"/>
      <c r="O39" s="503">
        <f t="shared" si="9"/>
        <v>0</v>
      </c>
      <c r="P39" s="503"/>
      <c r="Q39" s="503">
        <f t="shared" si="10"/>
        <v>0</v>
      </c>
      <c r="R39" s="503">
        <v>108</v>
      </c>
      <c r="S39" s="503">
        <f t="shared" si="11"/>
        <v>252.72</v>
      </c>
      <c r="T39" s="503"/>
      <c r="U39" s="503">
        <f t="shared" si="12"/>
        <v>0</v>
      </c>
      <c r="V39" s="503"/>
      <c r="W39" s="503">
        <f t="shared" si="13"/>
        <v>0</v>
      </c>
      <c r="X39" s="505">
        <f t="shared" si="14"/>
        <v>180</v>
      </c>
      <c r="Y39" s="505">
        <f t="shared" si="14"/>
        <v>421.2</v>
      </c>
      <c r="Z39" s="50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507">
        <f t="shared" si="3"/>
        <v>0</v>
      </c>
      <c r="AO39" s="508">
        <f t="shared" si="4"/>
        <v>421.2</v>
      </c>
    </row>
    <row r="40" spans="1:41">
      <c r="A40" s="501">
        <v>35</v>
      </c>
      <c r="B40" s="502" t="s">
        <v>971</v>
      </c>
      <c r="C40" s="501" t="s">
        <v>12</v>
      </c>
      <c r="D40" s="501">
        <v>42</v>
      </c>
      <c r="E40" s="503">
        <f t="shared" si="1"/>
        <v>252</v>
      </c>
      <c r="F40" s="503"/>
      <c r="G40" s="504">
        <f t="shared" si="5"/>
        <v>0</v>
      </c>
      <c r="H40" s="503">
        <v>120</v>
      </c>
      <c r="I40" s="503">
        <f t="shared" si="6"/>
        <v>30.24</v>
      </c>
      <c r="J40" s="503">
        <v>1120</v>
      </c>
      <c r="K40" s="503">
        <f t="shared" si="7"/>
        <v>282.24</v>
      </c>
      <c r="L40" s="503"/>
      <c r="M40" s="503">
        <f t="shared" si="8"/>
        <v>0</v>
      </c>
      <c r="N40" s="503"/>
      <c r="O40" s="503">
        <f t="shared" si="9"/>
        <v>0</v>
      </c>
      <c r="P40" s="503"/>
      <c r="Q40" s="503">
        <f t="shared" si="10"/>
        <v>0</v>
      </c>
      <c r="R40" s="503">
        <v>360</v>
      </c>
      <c r="S40" s="503">
        <f t="shared" si="11"/>
        <v>90.72</v>
      </c>
      <c r="T40" s="503"/>
      <c r="U40" s="503">
        <f t="shared" si="12"/>
        <v>0</v>
      </c>
      <c r="V40" s="503"/>
      <c r="W40" s="503">
        <f t="shared" si="13"/>
        <v>0</v>
      </c>
      <c r="X40" s="505">
        <f t="shared" si="14"/>
        <v>1600</v>
      </c>
      <c r="Y40" s="505">
        <f t="shared" si="14"/>
        <v>403.20000000000005</v>
      </c>
      <c r="Z40" s="50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507">
        <f t="shared" si="3"/>
        <v>0</v>
      </c>
      <c r="AO40" s="508">
        <f t="shared" si="4"/>
        <v>403.20000000000005</v>
      </c>
    </row>
    <row r="41" spans="1:41">
      <c r="A41" s="501">
        <v>36</v>
      </c>
      <c r="B41" s="502" t="s">
        <v>972</v>
      </c>
      <c r="C41" s="501" t="s">
        <v>12</v>
      </c>
      <c r="D41" s="501">
        <v>98</v>
      </c>
      <c r="E41" s="503">
        <f t="shared" si="1"/>
        <v>588</v>
      </c>
      <c r="F41" s="503"/>
      <c r="G41" s="504">
        <f t="shared" si="5"/>
        <v>0</v>
      </c>
      <c r="H41" s="503"/>
      <c r="I41" s="503">
        <f t="shared" si="6"/>
        <v>0</v>
      </c>
      <c r="J41" s="503">
        <v>258</v>
      </c>
      <c r="K41" s="503">
        <f t="shared" si="7"/>
        <v>151.70400000000001</v>
      </c>
      <c r="L41" s="503">
        <v>12</v>
      </c>
      <c r="M41" s="503">
        <f t="shared" si="8"/>
        <v>7.056</v>
      </c>
      <c r="N41" s="503"/>
      <c r="O41" s="503">
        <f t="shared" si="9"/>
        <v>0</v>
      </c>
      <c r="P41" s="503"/>
      <c r="Q41" s="503">
        <f t="shared" si="10"/>
        <v>0</v>
      </c>
      <c r="R41" s="503"/>
      <c r="S41" s="503">
        <f t="shared" si="11"/>
        <v>0</v>
      </c>
      <c r="T41" s="503"/>
      <c r="U41" s="503">
        <f t="shared" si="12"/>
        <v>0</v>
      </c>
      <c r="V41" s="503"/>
      <c r="W41" s="503">
        <f t="shared" si="13"/>
        <v>0</v>
      </c>
      <c r="X41" s="505">
        <f t="shared" si="14"/>
        <v>270</v>
      </c>
      <c r="Y41" s="505">
        <f t="shared" si="14"/>
        <v>158.76000000000002</v>
      </c>
      <c r="Z41" s="50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507">
        <f t="shared" si="3"/>
        <v>0</v>
      </c>
      <c r="AO41" s="508">
        <f t="shared" si="4"/>
        <v>158.76000000000002</v>
      </c>
    </row>
    <row r="42" spans="1:41">
      <c r="A42" s="501">
        <v>37</v>
      </c>
      <c r="B42" s="502" t="s">
        <v>973</v>
      </c>
      <c r="C42" s="501" t="s">
        <v>405</v>
      </c>
      <c r="D42" s="501">
        <v>115</v>
      </c>
      <c r="E42" s="503">
        <f t="shared" si="1"/>
        <v>690</v>
      </c>
      <c r="F42" s="503"/>
      <c r="G42" s="504">
        <f t="shared" si="5"/>
        <v>0</v>
      </c>
      <c r="H42" s="503">
        <v>180</v>
      </c>
      <c r="I42" s="503">
        <f t="shared" si="6"/>
        <v>124.2</v>
      </c>
      <c r="J42" s="503">
        <v>3996</v>
      </c>
      <c r="K42" s="503">
        <f t="shared" si="7"/>
        <v>2757.24</v>
      </c>
      <c r="L42" s="503">
        <v>24</v>
      </c>
      <c r="M42" s="503">
        <f t="shared" si="8"/>
        <v>16.559999999999999</v>
      </c>
      <c r="N42" s="503"/>
      <c r="O42" s="503">
        <f t="shared" si="9"/>
        <v>0</v>
      </c>
      <c r="P42" s="503"/>
      <c r="Q42" s="503">
        <f t="shared" si="10"/>
        <v>0</v>
      </c>
      <c r="R42" s="503">
        <v>1200</v>
      </c>
      <c r="S42" s="503">
        <f t="shared" si="11"/>
        <v>828</v>
      </c>
      <c r="T42" s="503"/>
      <c r="U42" s="503">
        <f t="shared" si="12"/>
        <v>0</v>
      </c>
      <c r="V42" s="503"/>
      <c r="W42" s="503">
        <f t="shared" si="13"/>
        <v>0</v>
      </c>
      <c r="X42" s="505">
        <f t="shared" si="14"/>
        <v>5400</v>
      </c>
      <c r="Y42" s="505">
        <f t="shared" si="14"/>
        <v>3725.9999999999995</v>
      </c>
      <c r="Z42" s="50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507">
        <f t="shared" si="3"/>
        <v>0</v>
      </c>
      <c r="AO42" s="508">
        <f t="shared" si="4"/>
        <v>3725.9999999999995</v>
      </c>
    </row>
    <row r="43" spans="1:41">
      <c r="A43" s="501">
        <v>38</v>
      </c>
      <c r="B43" s="502" t="s">
        <v>974</v>
      </c>
      <c r="C43" s="501" t="s">
        <v>405</v>
      </c>
      <c r="D43" s="501">
        <v>46.5</v>
      </c>
      <c r="E43" s="503">
        <f t="shared" si="1"/>
        <v>279</v>
      </c>
      <c r="F43" s="503"/>
      <c r="G43" s="504">
        <f t="shared" si="5"/>
        <v>0</v>
      </c>
      <c r="H43" s="503"/>
      <c r="I43" s="503">
        <f t="shared" si="6"/>
        <v>0</v>
      </c>
      <c r="J43" s="503">
        <v>696</v>
      </c>
      <c r="K43" s="503">
        <f t="shared" si="7"/>
        <v>194.184</v>
      </c>
      <c r="L43" s="503">
        <v>204</v>
      </c>
      <c r="M43" s="503">
        <f t="shared" si="8"/>
        <v>56.915999999999997</v>
      </c>
      <c r="N43" s="503"/>
      <c r="O43" s="503">
        <f t="shared" si="9"/>
        <v>0</v>
      </c>
      <c r="P43" s="503"/>
      <c r="Q43" s="503">
        <f t="shared" si="10"/>
        <v>0</v>
      </c>
      <c r="R43" s="503">
        <v>100</v>
      </c>
      <c r="S43" s="503">
        <f t="shared" si="11"/>
        <v>27.9</v>
      </c>
      <c r="T43" s="503"/>
      <c r="U43" s="503">
        <f t="shared" si="12"/>
        <v>0</v>
      </c>
      <c r="V43" s="503"/>
      <c r="W43" s="503">
        <f t="shared" si="13"/>
        <v>0</v>
      </c>
      <c r="X43" s="505">
        <f t="shared" si="14"/>
        <v>1000</v>
      </c>
      <c r="Y43" s="505">
        <f t="shared" si="14"/>
        <v>279</v>
      </c>
      <c r="Z43" s="50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507">
        <f t="shared" si="3"/>
        <v>0</v>
      </c>
      <c r="AO43" s="508">
        <f t="shared" si="4"/>
        <v>279</v>
      </c>
    </row>
    <row r="44" spans="1:41">
      <c r="A44" s="501">
        <v>39</v>
      </c>
      <c r="B44" s="502" t="s">
        <v>975</v>
      </c>
      <c r="C44" s="501" t="s">
        <v>405</v>
      </c>
      <c r="D44" s="501">
        <v>69</v>
      </c>
      <c r="E44" s="503">
        <f t="shared" si="1"/>
        <v>414</v>
      </c>
      <c r="F44" s="503"/>
      <c r="G44" s="504">
        <f t="shared" si="5"/>
        <v>0</v>
      </c>
      <c r="H44" s="503"/>
      <c r="I44" s="503">
        <f t="shared" si="6"/>
        <v>0</v>
      </c>
      <c r="J44" s="503">
        <v>504</v>
      </c>
      <c r="K44" s="503">
        <f t="shared" si="7"/>
        <v>208.65600000000001</v>
      </c>
      <c r="L44" s="503">
        <v>96</v>
      </c>
      <c r="M44" s="503">
        <f t="shared" si="8"/>
        <v>39.744</v>
      </c>
      <c r="N44" s="503"/>
      <c r="O44" s="503">
        <f t="shared" si="9"/>
        <v>0</v>
      </c>
      <c r="P44" s="503"/>
      <c r="Q44" s="503">
        <f t="shared" si="10"/>
        <v>0</v>
      </c>
      <c r="R44" s="503"/>
      <c r="S44" s="503">
        <f t="shared" si="11"/>
        <v>0</v>
      </c>
      <c r="T44" s="503"/>
      <c r="U44" s="503">
        <f t="shared" si="12"/>
        <v>0</v>
      </c>
      <c r="V44" s="503"/>
      <c r="W44" s="503">
        <f t="shared" si="13"/>
        <v>0</v>
      </c>
      <c r="X44" s="505">
        <f t="shared" si="14"/>
        <v>600</v>
      </c>
      <c r="Y44" s="505">
        <f t="shared" si="14"/>
        <v>248.4</v>
      </c>
      <c r="Z44" s="50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507">
        <f t="shared" si="3"/>
        <v>0</v>
      </c>
      <c r="AO44" s="508">
        <f t="shared" si="4"/>
        <v>248.4</v>
      </c>
    </row>
    <row r="45" spans="1:41">
      <c r="A45" s="501">
        <v>40</v>
      </c>
      <c r="B45" s="502" t="s">
        <v>976</v>
      </c>
      <c r="C45" s="501" t="s">
        <v>940</v>
      </c>
      <c r="D45" s="501">
        <v>816.67</v>
      </c>
      <c r="E45" s="503">
        <f t="shared" si="1"/>
        <v>4900.0199999999995</v>
      </c>
      <c r="F45" s="503"/>
      <c r="G45" s="504">
        <f t="shared" si="5"/>
        <v>0</v>
      </c>
      <c r="H45" s="503">
        <v>70</v>
      </c>
      <c r="I45" s="503">
        <f t="shared" si="6"/>
        <v>343.00139999999999</v>
      </c>
      <c r="J45" s="503">
        <v>26</v>
      </c>
      <c r="K45" s="503">
        <f t="shared" si="7"/>
        <v>127.40051999999999</v>
      </c>
      <c r="L45" s="503"/>
      <c r="M45" s="503">
        <f t="shared" si="8"/>
        <v>0</v>
      </c>
      <c r="N45" s="503"/>
      <c r="O45" s="503">
        <f t="shared" si="9"/>
        <v>0</v>
      </c>
      <c r="P45" s="503"/>
      <c r="Q45" s="503">
        <f t="shared" si="10"/>
        <v>0</v>
      </c>
      <c r="R45" s="503">
        <v>24</v>
      </c>
      <c r="S45" s="503">
        <f t="shared" si="11"/>
        <v>117.60047999999998</v>
      </c>
      <c r="T45" s="503"/>
      <c r="U45" s="503">
        <f t="shared" si="12"/>
        <v>0</v>
      </c>
      <c r="V45" s="503"/>
      <c r="W45" s="503">
        <f t="shared" si="13"/>
        <v>0</v>
      </c>
      <c r="X45" s="505">
        <f t="shared" si="14"/>
        <v>120</v>
      </c>
      <c r="Y45" s="505">
        <f t="shared" si="14"/>
        <v>588.00239999999997</v>
      </c>
      <c r="Z45" s="50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507">
        <f t="shared" si="3"/>
        <v>0</v>
      </c>
      <c r="AO45" s="508">
        <f t="shared" si="4"/>
        <v>588.00239999999997</v>
      </c>
    </row>
    <row r="46" spans="1:41">
      <c r="A46" s="501">
        <v>41</v>
      </c>
      <c r="B46" s="502" t="s">
        <v>977</v>
      </c>
      <c r="C46" s="501" t="s">
        <v>23</v>
      </c>
      <c r="D46" s="501">
        <v>48</v>
      </c>
      <c r="E46" s="503">
        <f t="shared" si="1"/>
        <v>288</v>
      </c>
      <c r="F46" s="503"/>
      <c r="G46" s="504">
        <f t="shared" si="5"/>
        <v>0</v>
      </c>
      <c r="H46" s="503"/>
      <c r="I46" s="503">
        <f t="shared" si="6"/>
        <v>0</v>
      </c>
      <c r="J46" s="503">
        <v>3000</v>
      </c>
      <c r="K46" s="503">
        <f t="shared" si="7"/>
        <v>864</v>
      </c>
      <c r="L46" s="503"/>
      <c r="M46" s="503">
        <f t="shared" si="8"/>
        <v>0</v>
      </c>
      <c r="N46" s="503"/>
      <c r="O46" s="503">
        <f t="shared" si="9"/>
        <v>0</v>
      </c>
      <c r="P46" s="503"/>
      <c r="Q46" s="503">
        <f t="shared" si="10"/>
        <v>0</v>
      </c>
      <c r="R46" s="503">
        <v>5000</v>
      </c>
      <c r="S46" s="503">
        <f t="shared" si="11"/>
        <v>1440</v>
      </c>
      <c r="T46" s="503"/>
      <c r="U46" s="503">
        <f t="shared" si="12"/>
        <v>0</v>
      </c>
      <c r="V46" s="503"/>
      <c r="W46" s="503">
        <f t="shared" si="13"/>
        <v>0</v>
      </c>
      <c r="X46" s="505">
        <f t="shared" si="14"/>
        <v>8000</v>
      </c>
      <c r="Y46" s="505">
        <f t="shared" si="14"/>
        <v>2304</v>
      </c>
      <c r="Z46" s="50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507">
        <f t="shared" si="3"/>
        <v>0</v>
      </c>
      <c r="AO46" s="508">
        <f t="shared" si="4"/>
        <v>2304</v>
      </c>
    </row>
    <row r="47" spans="1:41">
      <c r="A47" s="501">
        <v>42</v>
      </c>
      <c r="B47" s="502" t="s">
        <v>978</v>
      </c>
      <c r="C47" s="501" t="s">
        <v>405</v>
      </c>
      <c r="D47" s="501">
        <v>48</v>
      </c>
      <c r="E47" s="503">
        <f t="shared" si="1"/>
        <v>288</v>
      </c>
      <c r="F47" s="503"/>
      <c r="G47" s="504">
        <f t="shared" si="5"/>
        <v>0</v>
      </c>
      <c r="H47" s="503"/>
      <c r="I47" s="503">
        <f t="shared" si="6"/>
        <v>0</v>
      </c>
      <c r="J47" s="503">
        <v>0</v>
      </c>
      <c r="K47" s="503">
        <f t="shared" si="7"/>
        <v>0</v>
      </c>
      <c r="L47" s="503"/>
      <c r="M47" s="503">
        <f t="shared" si="8"/>
        <v>0</v>
      </c>
      <c r="N47" s="503"/>
      <c r="O47" s="503">
        <f t="shared" si="9"/>
        <v>0</v>
      </c>
      <c r="P47" s="503"/>
      <c r="Q47" s="503">
        <f t="shared" si="10"/>
        <v>0</v>
      </c>
      <c r="R47" s="503">
        <v>12000</v>
      </c>
      <c r="S47" s="503">
        <f t="shared" si="11"/>
        <v>3456</v>
      </c>
      <c r="T47" s="503"/>
      <c r="U47" s="503">
        <f t="shared" si="12"/>
        <v>0</v>
      </c>
      <c r="V47" s="503"/>
      <c r="W47" s="503">
        <f t="shared" si="13"/>
        <v>0</v>
      </c>
      <c r="X47" s="505">
        <f t="shared" si="14"/>
        <v>12000</v>
      </c>
      <c r="Y47" s="505">
        <f t="shared" si="14"/>
        <v>3456</v>
      </c>
      <c r="Z47" s="50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507">
        <f t="shared" si="3"/>
        <v>0</v>
      </c>
      <c r="AO47" s="508">
        <f t="shared" si="4"/>
        <v>3456</v>
      </c>
    </row>
    <row r="48" spans="1:41">
      <c r="A48" s="501">
        <v>43</v>
      </c>
      <c r="B48" s="502" t="s">
        <v>979</v>
      </c>
      <c r="C48" s="501" t="s">
        <v>83</v>
      </c>
      <c r="D48" s="501">
        <v>97.5</v>
      </c>
      <c r="E48" s="503">
        <f t="shared" si="1"/>
        <v>585</v>
      </c>
      <c r="F48" s="503"/>
      <c r="G48" s="504">
        <f t="shared" si="5"/>
        <v>0</v>
      </c>
      <c r="H48" s="503">
        <v>120</v>
      </c>
      <c r="I48" s="503">
        <f t="shared" si="6"/>
        <v>70.2</v>
      </c>
      <c r="J48" s="503">
        <v>4736</v>
      </c>
      <c r="K48" s="503">
        <f t="shared" si="7"/>
        <v>2770.56</v>
      </c>
      <c r="L48" s="503">
        <v>24</v>
      </c>
      <c r="M48" s="503">
        <f t="shared" si="8"/>
        <v>14.04</v>
      </c>
      <c r="N48" s="503"/>
      <c r="O48" s="503">
        <f t="shared" si="9"/>
        <v>0</v>
      </c>
      <c r="P48" s="503"/>
      <c r="Q48" s="503">
        <f t="shared" si="10"/>
        <v>0</v>
      </c>
      <c r="R48" s="503">
        <v>120</v>
      </c>
      <c r="S48" s="503">
        <f t="shared" si="11"/>
        <v>70.2</v>
      </c>
      <c r="T48" s="503"/>
      <c r="U48" s="503">
        <f t="shared" si="12"/>
        <v>0</v>
      </c>
      <c r="V48" s="503"/>
      <c r="W48" s="503">
        <f t="shared" si="13"/>
        <v>0</v>
      </c>
      <c r="X48" s="505">
        <f t="shared" si="14"/>
        <v>5000</v>
      </c>
      <c r="Y48" s="505">
        <f t="shared" si="14"/>
        <v>2925</v>
      </c>
      <c r="Z48" s="50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507">
        <f t="shared" si="3"/>
        <v>0</v>
      </c>
      <c r="AO48" s="508">
        <f t="shared" si="4"/>
        <v>2925</v>
      </c>
    </row>
    <row r="49" spans="1:41">
      <c r="A49" s="501">
        <v>44</v>
      </c>
      <c r="B49" s="502" t="s">
        <v>980</v>
      </c>
      <c r="C49" s="501" t="s">
        <v>83</v>
      </c>
      <c r="D49" s="501">
        <v>120</v>
      </c>
      <c r="E49" s="503">
        <f t="shared" si="1"/>
        <v>720</v>
      </c>
      <c r="F49" s="503"/>
      <c r="G49" s="504">
        <f t="shared" si="5"/>
        <v>0</v>
      </c>
      <c r="H49" s="503"/>
      <c r="I49" s="503">
        <f t="shared" si="6"/>
        <v>0</v>
      </c>
      <c r="J49" s="503">
        <v>240</v>
      </c>
      <c r="K49" s="503">
        <f t="shared" si="7"/>
        <v>172.8</v>
      </c>
      <c r="L49" s="503"/>
      <c r="M49" s="503">
        <f t="shared" si="8"/>
        <v>0</v>
      </c>
      <c r="N49" s="503"/>
      <c r="O49" s="503">
        <f t="shared" si="9"/>
        <v>0</v>
      </c>
      <c r="P49" s="503"/>
      <c r="Q49" s="503">
        <f t="shared" si="10"/>
        <v>0</v>
      </c>
      <c r="R49" s="503">
        <v>0</v>
      </c>
      <c r="S49" s="503">
        <f t="shared" si="11"/>
        <v>0</v>
      </c>
      <c r="T49" s="503"/>
      <c r="U49" s="503">
        <f t="shared" si="12"/>
        <v>0</v>
      </c>
      <c r="V49" s="503"/>
      <c r="W49" s="503">
        <f t="shared" si="13"/>
        <v>0</v>
      </c>
      <c r="X49" s="505">
        <f t="shared" si="14"/>
        <v>240</v>
      </c>
      <c r="Y49" s="505">
        <f t="shared" si="14"/>
        <v>172.8</v>
      </c>
      <c r="Z49" s="50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507">
        <f t="shared" si="3"/>
        <v>0</v>
      </c>
      <c r="AO49" s="508">
        <f t="shared" si="4"/>
        <v>172.8</v>
      </c>
    </row>
    <row r="50" spans="1:41">
      <c r="A50" s="501">
        <v>45</v>
      </c>
      <c r="B50" s="502" t="s">
        <v>981</v>
      </c>
      <c r="C50" s="501" t="s">
        <v>83</v>
      </c>
      <c r="D50" s="501">
        <v>198</v>
      </c>
      <c r="E50" s="503">
        <f t="shared" si="1"/>
        <v>1188</v>
      </c>
      <c r="F50" s="503"/>
      <c r="G50" s="504">
        <f t="shared" si="5"/>
        <v>0</v>
      </c>
      <c r="H50" s="503">
        <v>60</v>
      </c>
      <c r="I50" s="503">
        <f t="shared" si="6"/>
        <v>71.28</v>
      </c>
      <c r="J50" s="503">
        <v>1728</v>
      </c>
      <c r="K50" s="503">
        <f t="shared" si="7"/>
        <v>2052.864</v>
      </c>
      <c r="L50" s="503">
        <v>12</v>
      </c>
      <c r="M50" s="503">
        <f t="shared" si="8"/>
        <v>14.256</v>
      </c>
      <c r="N50" s="503"/>
      <c r="O50" s="503">
        <f t="shared" si="9"/>
        <v>0</v>
      </c>
      <c r="P50" s="503"/>
      <c r="Q50" s="503">
        <f t="shared" si="10"/>
        <v>0</v>
      </c>
      <c r="R50" s="503">
        <v>1000</v>
      </c>
      <c r="S50" s="503">
        <f t="shared" si="11"/>
        <v>1188</v>
      </c>
      <c r="T50" s="503"/>
      <c r="U50" s="503">
        <f t="shared" si="12"/>
        <v>0</v>
      </c>
      <c r="V50" s="503"/>
      <c r="W50" s="503">
        <f t="shared" si="13"/>
        <v>0</v>
      </c>
      <c r="X50" s="505">
        <f t="shared" si="14"/>
        <v>2800</v>
      </c>
      <c r="Y50" s="505">
        <f t="shared" si="14"/>
        <v>3326.4</v>
      </c>
      <c r="Z50" s="50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507">
        <f t="shared" si="3"/>
        <v>0</v>
      </c>
      <c r="AO50" s="508">
        <f t="shared" si="4"/>
        <v>3326.4</v>
      </c>
    </row>
    <row r="51" spans="1:41">
      <c r="A51" s="501">
        <v>46</v>
      </c>
      <c r="B51" s="502" t="s">
        <v>982</v>
      </c>
      <c r="C51" s="501" t="s">
        <v>83</v>
      </c>
      <c r="D51" s="501">
        <v>285</v>
      </c>
      <c r="E51" s="503">
        <f t="shared" si="1"/>
        <v>1710</v>
      </c>
      <c r="F51" s="503"/>
      <c r="G51" s="504">
        <f t="shared" si="5"/>
        <v>0</v>
      </c>
      <c r="H51" s="503"/>
      <c r="I51" s="503">
        <f t="shared" si="6"/>
        <v>0</v>
      </c>
      <c r="J51" s="503">
        <v>50</v>
      </c>
      <c r="K51" s="503">
        <f t="shared" si="7"/>
        <v>85.5</v>
      </c>
      <c r="L51" s="503"/>
      <c r="M51" s="503">
        <f t="shared" si="8"/>
        <v>0</v>
      </c>
      <c r="N51" s="503"/>
      <c r="O51" s="503">
        <f t="shared" si="9"/>
        <v>0</v>
      </c>
      <c r="P51" s="503"/>
      <c r="Q51" s="503">
        <f t="shared" si="10"/>
        <v>0</v>
      </c>
      <c r="R51" s="503"/>
      <c r="S51" s="503">
        <f t="shared" si="11"/>
        <v>0</v>
      </c>
      <c r="T51" s="503"/>
      <c r="U51" s="503">
        <f t="shared" si="12"/>
        <v>0</v>
      </c>
      <c r="V51" s="503"/>
      <c r="W51" s="503">
        <f t="shared" si="13"/>
        <v>0</v>
      </c>
      <c r="X51" s="505">
        <f t="shared" si="14"/>
        <v>50</v>
      </c>
      <c r="Y51" s="505">
        <f t="shared" si="14"/>
        <v>85.5</v>
      </c>
      <c r="Z51" s="50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507">
        <f t="shared" si="3"/>
        <v>0</v>
      </c>
      <c r="AO51" s="508">
        <f t="shared" si="4"/>
        <v>85.5</v>
      </c>
    </row>
    <row r="52" spans="1:41">
      <c r="A52" s="501">
        <v>47</v>
      </c>
      <c r="B52" s="502" t="s">
        <v>983</v>
      </c>
      <c r="C52" s="501" t="s">
        <v>83</v>
      </c>
      <c r="D52" s="501">
        <v>210</v>
      </c>
      <c r="E52" s="503">
        <f t="shared" si="1"/>
        <v>1260</v>
      </c>
      <c r="F52" s="503"/>
      <c r="G52" s="504">
        <f t="shared" si="5"/>
        <v>0</v>
      </c>
      <c r="H52" s="503"/>
      <c r="I52" s="503">
        <f t="shared" si="6"/>
        <v>0</v>
      </c>
      <c r="J52" s="503">
        <v>30</v>
      </c>
      <c r="K52" s="503">
        <f t="shared" si="7"/>
        <v>37.799999999999997</v>
      </c>
      <c r="L52" s="503"/>
      <c r="M52" s="503">
        <f t="shared" si="8"/>
        <v>0</v>
      </c>
      <c r="N52" s="503"/>
      <c r="O52" s="503">
        <f t="shared" si="9"/>
        <v>0</v>
      </c>
      <c r="P52" s="503"/>
      <c r="Q52" s="503">
        <f t="shared" si="10"/>
        <v>0</v>
      </c>
      <c r="R52" s="503">
        <v>120</v>
      </c>
      <c r="S52" s="503">
        <f t="shared" si="11"/>
        <v>151.19999999999999</v>
      </c>
      <c r="T52" s="503"/>
      <c r="U52" s="503">
        <f t="shared" si="12"/>
        <v>0</v>
      </c>
      <c r="V52" s="503"/>
      <c r="W52" s="503">
        <f t="shared" si="13"/>
        <v>0</v>
      </c>
      <c r="X52" s="505">
        <f t="shared" si="14"/>
        <v>150</v>
      </c>
      <c r="Y52" s="505">
        <f t="shared" si="14"/>
        <v>189</v>
      </c>
      <c r="Z52" s="50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507">
        <f t="shared" si="3"/>
        <v>0</v>
      </c>
      <c r="AO52" s="508">
        <f t="shared" si="4"/>
        <v>189</v>
      </c>
    </row>
    <row r="53" spans="1:41">
      <c r="A53" s="501">
        <v>48</v>
      </c>
      <c r="B53" s="502" t="s">
        <v>984</v>
      </c>
      <c r="C53" s="501" t="s">
        <v>83</v>
      </c>
      <c r="D53" s="501">
        <v>220</v>
      </c>
      <c r="E53" s="503">
        <f t="shared" si="1"/>
        <v>1320</v>
      </c>
      <c r="F53" s="503"/>
      <c r="G53" s="504">
        <f t="shared" si="5"/>
        <v>0</v>
      </c>
      <c r="H53" s="503"/>
      <c r="I53" s="503">
        <f t="shared" si="6"/>
        <v>0</v>
      </c>
      <c r="J53" s="503">
        <v>14</v>
      </c>
      <c r="K53" s="503">
        <f t="shared" si="7"/>
        <v>18.48</v>
      </c>
      <c r="L53" s="503"/>
      <c r="M53" s="503">
        <f t="shared" si="8"/>
        <v>0</v>
      </c>
      <c r="N53" s="503"/>
      <c r="O53" s="503">
        <f t="shared" si="9"/>
        <v>0</v>
      </c>
      <c r="P53" s="503"/>
      <c r="Q53" s="503">
        <f t="shared" si="10"/>
        <v>0</v>
      </c>
      <c r="R53" s="503">
        <v>36</v>
      </c>
      <c r="S53" s="503">
        <f t="shared" si="11"/>
        <v>47.52</v>
      </c>
      <c r="T53" s="503"/>
      <c r="U53" s="503">
        <f t="shared" si="12"/>
        <v>0</v>
      </c>
      <c r="V53" s="503"/>
      <c r="W53" s="503">
        <f t="shared" si="13"/>
        <v>0</v>
      </c>
      <c r="X53" s="505">
        <f t="shared" si="14"/>
        <v>50</v>
      </c>
      <c r="Y53" s="505">
        <f t="shared" si="14"/>
        <v>66</v>
      </c>
      <c r="Z53" s="50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507">
        <f t="shared" si="3"/>
        <v>0</v>
      </c>
      <c r="AO53" s="508">
        <f t="shared" si="4"/>
        <v>66</v>
      </c>
    </row>
    <row r="54" spans="1:41">
      <c r="A54" s="501">
        <v>49</v>
      </c>
      <c r="B54" s="502" t="s">
        <v>985</v>
      </c>
      <c r="C54" s="501" t="s">
        <v>83</v>
      </c>
      <c r="D54" s="501">
        <v>480</v>
      </c>
      <c r="E54" s="503">
        <f t="shared" si="1"/>
        <v>2880</v>
      </c>
      <c r="F54" s="503"/>
      <c r="G54" s="504">
        <f t="shared" si="5"/>
        <v>0</v>
      </c>
      <c r="H54" s="503"/>
      <c r="I54" s="503">
        <f t="shared" si="6"/>
        <v>0</v>
      </c>
      <c r="J54" s="503">
        <v>0</v>
      </c>
      <c r="K54" s="503">
        <f t="shared" si="7"/>
        <v>0</v>
      </c>
      <c r="L54" s="503"/>
      <c r="M54" s="503">
        <f t="shared" si="8"/>
        <v>0</v>
      </c>
      <c r="N54" s="503"/>
      <c r="O54" s="503">
        <f t="shared" si="9"/>
        <v>0</v>
      </c>
      <c r="P54" s="503"/>
      <c r="Q54" s="503">
        <f t="shared" si="10"/>
        <v>0</v>
      </c>
      <c r="R54" s="503">
        <v>50</v>
      </c>
      <c r="S54" s="503">
        <f t="shared" si="11"/>
        <v>144</v>
      </c>
      <c r="T54" s="503"/>
      <c r="U54" s="503">
        <f t="shared" si="12"/>
        <v>0</v>
      </c>
      <c r="V54" s="503"/>
      <c r="W54" s="503">
        <f t="shared" si="13"/>
        <v>0</v>
      </c>
      <c r="X54" s="505">
        <f t="shared" si="14"/>
        <v>50</v>
      </c>
      <c r="Y54" s="505">
        <f t="shared" si="14"/>
        <v>144</v>
      </c>
      <c r="Z54" s="50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507">
        <f t="shared" si="3"/>
        <v>0</v>
      </c>
      <c r="AO54" s="508">
        <f t="shared" si="4"/>
        <v>144</v>
      </c>
    </row>
    <row r="55" spans="1:41" ht="31.5">
      <c r="A55" s="501">
        <v>50</v>
      </c>
      <c r="B55" s="502" t="s">
        <v>986</v>
      </c>
      <c r="C55" s="501" t="s">
        <v>23</v>
      </c>
      <c r="D55" s="501">
        <v>110</v>
      </c>
      <c r="E55" s="503">
        <f t="shared" si="1"/>
        <v>660</v>
      </c>
      <c r="F55" s="503"/>
      <c r="G55" s="504">
        <f t="shared" si="5"/>
        <v>0</v>
      </c>
      <c r="H55" s="503">
        <v>12</v>
      </c>
      <c r="I55" s="503">
        <f t="shared" si="6"/>
        <v>7.92</v>
      </c>
      <c r="J55" s="503">
        <v>1448</v>
      </c>
      <c r="K55" s="503">
        <f t="shared" si="7"/>
        <v>955.68</v>
      </c>
      <c r="L55" s="503"/>
      <c r="M55" s="503">
        <f t="shared" si="8"/>
        <v>0</v>
      </c>
      <c r="N55" s="503"/>
      <c r="O55" s="503">
        <f t="shared" si="9"/>
        <v>0</v>
      </c>
      <c r="P55" s="503"/>
      <c r="Q55" s="503">
        <f t="shared" si="10"/>
        <v>0</v>
      </c>
      <c r="R55" s="503">
        <v>240</v>
      </c>
      <c r="S55" s="503">
        <f t="shared" si="11"/>
        <v>158.4</v>
      </c>
      <c r="T55" s="503"/>
      <c r="U55" s="503">
        <f t="shared" si="12"/>
        <v>0</v>
      </c>
      <c r="V55" s="503"/>
      <c r="W55" s="503">
        <f t="shared" si="13"/>
        <v>0</v>
      </c>
      <c r="X55" s="505">
        <f t="shared" si="14"/>
        <v>1700</v>
      </c>
      <c r="Y55" s="505">
        <f t="shared" si="14"/>
        <v>1122</v>
      </c>
      <c r="Z55" s="50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507">
        <f t="shared" si="3"/>
        <v>0</v>
      </c>
      <c r="AO55" s="508">
        <f t="shared" si="4"/>
        <v>1122</v>
      </c>
    </row>
    <row r="56" spans="1:41">
      <c r="A56" s="501">
        <v>51</v>
      </c>
      <c r="B56" s="502" t="s">
        <v>987</v>
      </c>
      <c r="C56" s="501" t="s">
        <v>23</v>
      </c>
      <c r="D56" s="501">
        <v>210</v>
      </c>
      <c r="E56" s="503">
        <f t="shared" si="1"/>
        <v>1260</v>
      </c>
      <c r="F56" s="503"/>
      <c r="G56" s="504">
        <f t="shared" si="5"/>
        <v>0</v>
      </c>
      <c r="H56" s="503">
        <v>12</v>
      </c>
      <c r="I56" s="503">
        <f t="shared" si="6"/>
        <v>15.12</v>
      </c>
      <c r="J56" s="503">
        <v>1128</v>
      </c>
      <c r="K56" s="503">
        <f t="shared" si="7"/>
        <v>1421.28</v>
      </c>
      <c r="L56" s="503"/>
      <c r="M56" s="503">
        <f t="shared" si="8"/>
        <v>0</v>
      </c>
      <c r="N56" s="503"/>
      <c r="O56" s="503">
        <f t="shared" si="9"/>
        <v>0</v>
      </c>
      <c r="P56" s="503"/>
      <c r="Q56" s="503">
        <f t="shared" si="10"/>
        <v>0</v>
      </c>
      <c r="R56" s="503">
        <v>60</v>
      </c>
      <c r="S56" s="503">
        <f t="shared" si="11"/>
        <v>75.599999999999994</v>
      </c>
      <c r="T56" s="503"/>
      <c r="U56" s="503">
        <f t="shared" si="12"/>
        <v>0</v>
      </c>
      <c r="V56" s="503"/>
      <c r="W56" s="503">
        <f t="shared" si="13"/>
        <v>0</v>
      </c>
      <c r="X56" s="505">
        <f t="shared" si="14"/>
        <v>1200</v>
      </c>
      <c r="Y56" s="505">
        <f t="shared" si="14"/>
        <v>1511.9999999999998</v>
      </c>
      <c r="Z56" s="50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507">
        <f t="shared" si="3"/>
        <v>0</v>
      </c>
      <c r="AO56" s="508">
        <f t="shared" si="4"/>
        <v>1511.9999999999998</v>
      </c>
    </row>
    <row r="57" spans="1:41">
      <c r="A57" s="501">
        <v>52</v>
      </c>
      <c r="B57" s="502" t="s">
        <v>988</v>
      </c>
      <c r="C57" s="501" t="s">
        <v>23</v>
      </c>
      <c r="D57" s="501">
        <v>399</v>
      </c>
      <c r="E57" s="503">
        <f t="shared" si="1"/>
        <v>2394</v>
      </c>
      <c r="F57" s="503"/>
      <c r="G57" s="504">
        <f t="shared" si="5"/>
        <v>0</v>
      </c>
      <c r="H57" s="503"/>
      <c r="I57" s="503">
        <f t="shared" si="6"/>
        <v>0</v>
      </c>
      <c r="J57" s="503">
        <v>2800</v>
      </c>
      <c r="K57" s="503">
        <f t="shared" si="7"/>
        <v>6703.2</v>
      </c>
      <c r="L57" s="503"/>
      <c r="M57" s="503">
        <f t="shared" si="8"/>
        <v>0</v>
      </c>
      <c r="N57" s="503"/>
      <c r="O57" s="503">
        <f t="shared" si="9"/>
        <v>0</v>
      </c>
      <c r="P57" s="503"/>
      <c r="Q57" s="503">
        <f t="shared" si="10"/>
        <v>0</v>
      </c>
      <c r="R57" s="503">
        <v>0</v>
      </c>
      <c r="S57" s="503">
        <f t="shared" si="11"/>
        <v>0</v>
      </c>
      <c r="T57" s="503"/>
      <c r="U57" s="503">
        <f t="shared" si="12"/>
        <v>0</v>
      </c>
      <c r="V57" s="503"/>
      <c r="W57" s="503">
        <f t="shared" si="13"/>
        <v>0</v>
      </c>
      <c r="X57" s="505">
        <f t="shared" si="14"/>
        <v>2800</v>
      </c>
      <c r="Y57" s="505">
        <f t="shared" si="14"/>
        <v>6703.2</v>
      </c>
      <c r="Z57" s="50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507">
        <f t="shared" si="3"/>
        <v>0</v>
      </c>
      <c r="AO57" s="508">
        <f t="shared" si="4"/>
        <v>6703.2</v>
      </c>
    </row>
    <row r="58" spans="1:41">
      <c r="A58" s="501">
        <v>53</v>
      </c>
      <c r="B58" s="502" t="s">
        <v>989</v>
      </c>
      <c r="C58" s="501" t="s">
        <v>12</v>
      </c>
      <c r="D58" s="501">
        <v>19</v>
      </c>
      <c r="E58" s="503">
        <f t="shared" si="1"/>
        <v>114</v>
      </c>
      <c r="F58" s="503"/>
      <c r="G58" s="504">
        <f t="shared" si="5"/>
        <v>0</v>
      </c>
      <c r="H58" s="503"/>
      <c r="I58" s="503">
        <f t="shared" si="6"/>
        <v>0</v>
      </c>
      <c r="J58" s="503">
        <v>0</v>
      </c>
      <c r="K58" s="503">
        <f t="shared" si="7"/>
        <v>0</v>
      </c>
      <c r="L58" s="503"/>
      <c r="M58" s="503">
        <f t="shared" si="8"/>
        <v>0</v>
      </c>
      <c r="N58" s="503"/>
      <c r="O58" s="503">
        <f t="shared" si="9"/>
        <v>0</v>
      </c>
      <c r="P58" s="503"/>
      <c r="Q58" s="503">
        <f t="shared" si="10"/>
        <v>0</v>
      </c>
      <c r="R58" s="503">
        <v>12000</v>
      </c>
      <c r="S58" s="503">
        <f t="shared" si="11"/>
        <v>1368</v>
      </c>
      <c r="T58" s="503"/>
      <c r="U58" s="503">
        <f t="shared" si="12"/>
        <v>0</v>
      </c>
      <c r="V58" s="503"/>
      <c r="W58" s="503">
        <f t="shared" si="13"/>
        <v>0</v>
      </c>
      <c r="X58" s="505">
        <f t="shared" si="14"/>
        <v>12000</v>
      </c>
      <c r="Y58" s="505">
        <f t="shared" si="14"/>
        <v>1368</v>
      </c>
      <c r="Z58" s="50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507">
        <f t="shared" si="3"/>
        <v>0</v>
      </c>
      <c r="AO58" s="508">
        <f t="shared" si="4"/>
        <v>1368</v>
      </c>
    </row>
    <row r="59" spans="1:41">
      <c r="A59" s="501">
        <v>54</v>
      </c>
      <c r="B59" s="502" t="s">
        <v>990</v>
      </c>
      <c r="C59" s="501" t="s">
        <v>12</v>
      </c>
      <c r="D59" s="501">
        <v>15</v>
      </c>
      <c r="E59" s="503">
        <f t="shared" si="1"/>
        <v>90</v>
      </c>
      <c r="F59" s="503"/>
      <c r="G59" s="504">
        <f t="shared" si="5"/>
        <v>0</v>
      </c>
      <c r="H59" s="503"/>
      <c r="I59" s="503">
        <f t="shared" si="6"/>
        <v>0</v>
      </c>
      <c r="J59" s="503">
        <v>0</v>
      </c>
      <c r="K59" s="503">
        <f t="shared" si="7"/>
        <v>0</v>
      </c>
      <c r="L59" s="503"/>
      <c r="M59" s="503">
        <f t="shared" si="8"/>
        <v>0</v>
      </c>
      <c r="N59" s="503"/>
      <c r="O59" s="503">
        <f t="shared" si="9"/>
        <v>0</v>
      </c>
      <c r="P59" s="503"/>
      <c r="Q59" s="503">
        <f t="shared" si="10"/>
        <v>0</v>
      </c>
      <c r="R59" s="503">
        <v>12000</v>
      </c>
      <c r="S59" s="503">
        <f t="shared" si="11"/>
        <v>1080</v>
      </c>
      <c r="T59" s="503"/>
      <c r="U59" s="503">
        <f t="shared" si="12"/>
        <v>0</v>
      </c>
      <c r="V59" s="503"/>
      <c r="W59" s="503">
        <f t="shared" si="13"/>
        <v>0</v>
      </c>
      <c r="X59" s="505">
        <f t="shared" si="14"/>
        <v>12000</v>
      </c>
      <c r="Y59" s="505">
        <f t="shared" si="14"/>
        <v>1080</v>
      </c>
      <c r="Z59" s="506"/>
      <c r="AB59" s="466"/>
      <c r="AC59" s="466"/>
      <c r="AD59" s="466"/>
      <c r="AE59" s="466"/>
      <c r="AF59" s="466"/>
      <c r="AG59" s="466"/>
      <c r="AH59" s="466"/>
      <c r="AI59" s="466"/>
      <c r="AJ59" s="466"/>
      <c r="AK59" s="466"/>
      <c r="AL59" s="466"/>
      <c r="AM59" s="466"/>
      <c r="AN59" s="507">
        <f t="shared" si="3"/>
        <v>0</v>
      </c>
      <c r="AO59" s="508">
        <f t="shared" si="4"/>
        <v>1080</v>
      </c>
    </row>
    <row r="60" spans="1:41">
      <c r="A60" s="501">
        <v>55</v>
      </c>
      <c r="B60" s="502" t="s">
        <v>991</v>
      </c>
      <c r="C60" s="501" t="s">
        <v>12</v>
      </c>
      <c r="D60" s="501">
        <v>8.5</v>
      </c>
      <c r="E60" s="503">
        <f t="shared" si="1"/>
        <v>51</v>
      </c>
      <c r="F60" s="503"/>
      <c r="G60" s="504">
        <f t="shared" si="5"/>
        <v>0</v>
      </c>
      <c r="H60" s="503"/>
      <c r="I60" s="503">
        <f t="shared" si="6"/>
        <v>0</v>
      </c>
      <c r="J60" s="503">
        <v>0</v>
      </c>
      <c r="K60" s="503">
        <f t="shared" si="7"/>
        <v>0</v>
      </c>
      <c r="L60" s="503"/>
      <c r="M60" s="503">
        <f t="shared" si="8"/>
        <v>0</v>
      </c>
      <c r="N60" s="503"/>
      <c r="O60" s="503">
        <f t="shared" si="9"/>
        <v>0</v>
      </c>
      <c r="P60" s="503"/>
      <c r="Q60" s="503">
        <f t="shared" si="10"/>
        <v>0</v>
      </c>
      <c r="R60" s="503">
        <v>24000</v>
      </c>
      <c r="S60" s="503">
        <f t="shared" si="11"/>
        <v>1224</v>
      </c>
      <c r="T60" s="503"/>
      <c r="U60" s="503">
        <f t="shared" si="12"/>
        <v>0</v>
      </c>
      <c r="V60" s="503"/>
      <c r="W60" s="503">
        <f t="shared" si="13"/>
        <v>0</v>
      </c>
      <c r="X60" s="505">
        <f t="shared" si="14"/>
        <v>24000</v>
      </c>
      <c r="Y60" s="505">
        <f t="shared" si="14"/>
        <v>1224</v>
      </c>
      <c r="Z60" s="50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507">
        <f t="shared" si="3"/>
        <v>0</v>
      </c>
      <c r="AO60" s="508">
        <f t="shared" si="4"/>
        <v>1224</v>
      </c>
    </row>
    <row r="61" spans="1:41">
      <c r="A61" s="501">
        <v>56</v>
      </c>
      <c r="B61" s="502" t="s">
        <v>992</v>
      </c>
      <c r="C61" s="501" t="s">
        <v>12</v>
      </c>
      <c r="D61" s="501">
        <v>2.2000000000000002</v>
      </c>
      <c r="E61" s="503">
        <f t="shared" si="1"/>
        <v>13.200000000000001</v>
      </c>
      <c r="F61" s="503"/>
      <c r="G61" s="504">
        <f t="shared" si="5"/>
        <v>0</v>
      </c>
      <c r="H61" s="503"/>
      <c r="I61" s="503">
        <f t="shared" si="6"/>
        <v>0</v>
      </c>
      <c r="J61" s="503">
        <v>245000</v>
      </c>
      <c r="K61" s="503">
        <f t="shared" si="7"/>
        <v>3234.0000000000005</v>
      </c>
      <c r="L61" s="503"/>
      <c r="M61" s="503">
        <f t="shared" si="8"/>
        <v>0</v>
      </c>
      <c r="N61" s="503"/>
      <c r="O61" s="503">
        <f t="shared" si="9"/>
        <v>0</v>
      </c>
      <c r="P61" s="503"/>
      <c r="Q61" s="503">
        <f t="shared" si="10"/>
        <v>0</v>
      </c>
      <c r="R61" s="503">
        <v>15000</v>
      </c>
      <c r="S61" s="503">
        <f t="shared" si="11"/>
        <v>198.00000000000003</v>
      </c>
      <c r="T61" s="503"/>
      <c r="U61" s="503">
        <f t="shared" si="12"/>
        <v>0</v>
      </c>
      <c r="V61" s="503"/>
      <c r="W61" s="503">
        <f t="shared" si="13"/>
        <v>0</v>
      </c>
      <c r="X61" s="505">
        <f t="shared" si="14"/>
        <v>260000</v>
      </c>
      <c r="Y61" s="505">
        <f t="shared" si="14"/>
        <v>3432.0000000000005</v>
      </c>
      <c r="Z61" s="50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507">
        <f t="shared" si="3"/>
        <v>0</v>
      </c>
      <c r="AO61" s="508">
        <f t="shared" si="4"/>
        <v>3432.0000000000005</v>
      </c>
    </row>
    <row r="62" spans="1:41">
      <c r="A62" s="501">
        <v>57</v>
      </c>
      <c r="B62" s="502" t="s">
        <v>993</v>
      </c>
      <c r="C62" s="501" t="s">
        <v>12</v>
      </c>
      <c r="D62" s="501">
        <v>1.9</v>
      </c>
      <c r="E62" s="503">
        <f t="shared" si="1"/>
        <v>11.399999999999999</v>
      </c>
      <c r="F62" s="503"/>
      <c r="G62" s="504">
        <f t="shared" si="5"/>
        <v>0</v>
      </c>
      <c r="H62" s="503"/>
      <c r="I62" s="503">
        <f t="shared" si="6"/>
        <v>0</v>
      </c>
      <c r="J62" s="503">
        <v>24000</v>
      </c>
      <c r="K62" s="503">
        <f t="shared" si="7"/>
        <v>273.59999999999997</v>
      </c>
      <c r="L62" s="503"/>
      <c r="M62" s="503">
        <f t="shared" si="8"/>
        <v>0</v>
      </c>
      <c r="N62" s="503"/>
      <c r="O62" s="503">
        <f t="shared" si="9"/>
        <v>0</v>
      </c>
      <c r="P62" s="503"/>
      <c r="Q62" s="503">
        <f t="shared" si="10"/>
        <v>0</v>
      </c>
      <c r="R62" s="503"/>
      <c r="S62" s="503">
        <f t="shared" si="11"/>
        <v>0</v>
      </c>
      <c r="T62" s="503"/>
      <c r="U62" s="503">
        <f t="shared" si="12"/>
        <v>0</v>
      </c>
      <c r="V62" s="503"/>
      <c r="W62" s="503">
        <f t="shared" si="13"/>
        <v>0</v>
      </c>
      <c r="X62" s="505">
        <f t="shared" si="14"/>
        <v>24000</v>
      </c>
      <c r="Y62" s="505">
        <f t="shared" si="14"/>
        <v>273.59999999999997</v>
      </c>
      <c r="Z62" s="50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507">
        <f t="shared" si="3"/>
        <v>0</v>
      </c>
      <c r="AO62" s="508">
        <f t="shared" si="4"/>
        <v>273.59999999999997</v>
      </c>
    </row>
    <row r="63" spans="1:41">
      <c r="A63" s="501">
        <v>58</v>
      </c>
      <c r="B63" s="502" t="s">
        <v>994</v>
      </c>
      <c r="C63" s="501" t="s">
        <v>12</v>
      </c>
      <c r="D63" s="501">
        <v>235</v>
      </c>
      <c r="E63" s="503">
        <f t="shared" si="1"/>
        <v>1410</v>
      </c>
      <c r="F63" s="503"/>
      <c r="G63" s="504">
        <f t="shared" si="5"/>
        <v>0</v>
      </c>
      <c r="H63" s="503"/>
      <c r="I63" s="503">
        <f t="shared" si="6"/>
        <v>0</v>
      </c>
      <c r="J63" s="503">
        <v>650</v>
      </c>
      <c r="K63" s="503">
        <f t="shared" si="7"/>
        <v>916.5</v>
      </c>
      <c r="L63" s="503"/>
      <c r="M63" s="503">
        <f t="shared" si="8"/>
        <v>0</v>
      </c>
      <c r="N63" s="503"/>
      <c r="O63" s="503">
        <f t="shared" si="9"/>
        <v>0</v>
      </c>
      <c r="P63" s="503"/>
      <c r="Q63" s="503">
        <f t="shared" si="10"/>
        <v>0</v>
      </c>
      <c r="R63" s="503"/>
      <c r="S63" s="503">
        <f t="shared" si="11"/>
        <v>0</v>
      </c>
      <c r="T63" s="503"/>
      <c r="U63" s="503">
        <f t="shared" si="12"/>
        <v>0</v>
      </c>
      <c r="V63" s="503"/>
      <c r="W63" s="503">
        <f t="shared" si="13"/>
        <v>0</v>
      </c>
      <c r="X63" s="505">
        <f t="shared" si="14"/>
        <v>650</v>
      </c>
      <c r="Y63" s="505">
        <f t="shared" si="14"/>
        <v>916.5</v>
      </c>
      <c r="Z63" s="50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507">
        <f t="shared" si="3"/>
        <v>0</v>
      </c>
      <c r="AO63" s="508">
        <f t="shared" si="4"/>
        <v>916.5</v>
      </c>
    </row>
    <row r="64" spans="1:41">
      <c r="A64" s="501">
        <v>59</v>
      </c>
      <c r="B64" s="502" t="s">
        <v>995</v>
      </c>
      <c r="C64" s="501" t="s">
        <v>940</v>
      </c>
      <c r="D64" s="501">
        <v>440</v>
      </c>
      <c r="E64" s="503">
        <f t="shared" si="1"/>
        <v>2640</v>
      </c>
      <c r="F64" s="503"/>
      <c r="G64" s="504">
        <f t="shared" si="5"/>
        <v>0</v>
      </c>
      <c r="H64" s="503">
        <v>12</v>
      </c>
      <c r="I64" s="503">
        <f t="shared" si="6"/>
        <v>31.68</v>
      </c>
      <c r="J64" s="503">
        <v>1216</v>
      </c>
      <c r="K64" s="503">
        <f t="shared" si="7"/>
        <v>3210.24</v>
      </c>
      <c r="L64" s="503">
        <v>12</v>
      </c>
      <c r="M64" s="503">
        <f t="shared" si="8"/>
        <v>31.68</v>
      </c>
      <c r="N64" s="503"/>
      <c r="O64" s="503">
        <f t="shared" si="9"/>
        <v>0</v>
      </c>
      <c r="P64" s="503"/>
      <c r="Q64" s="503">
        <f t="shared" si="10"/>
        <v>0</v>
      </c>
      <c r="R64" s="503">
        <v>60</v>
      </c>
      <c r="S64" s="503">
        <f t="shared" si="11"/>
        <v>158.4</v>
      </c>
      <c r="T64" s="503"/>
      <c r="U64" s="503">
        <f t="shared" si="12"/>
        <v>0</v>
      </c>
      <c r="V64" s="503"/>
      <c r="W64" s="503">
        <f t="shared" si="13"/>
        <v>0</v>
      </c>
      <c r="X64" s="505">
        <f t="shared" si="14"/>
        <v>1300</v>
      </c>
      <c r="Y64" s="505">
        <f t="shared" si="14"/>
        <v>3431.9999999999995</v>
      </c>
      <c r="Z64" s="50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507">
        <f t="shared" si="3"/>
        <v>0</v>
      </c>
      <c r="AO64" s="508">
        <f t="shared" si="4"/>
        <v>3431.9999999999995</v>
      </c>
    </row>
    <row r="65" spans="1:41">
      <c r="A65" s="501">
        <v>60</v>
      </c>
      <c r="B65" s="502" t="s">
        <v>996</v>
      </c>
      <c r="C65" s="501" t="s">
        <v>23</v>
      </c>
      <c r="D65" s="501">
        <v>350</v>
      </c>
      <c r="E65" s="503">
        <f t="shared" si="1"/>
        <v>2100</v>
      </c>
      <c r="F65" s="503"/>
      <c r="G65" s="504">
        <f t="shared" si="5"/>
        <v>0</v>
      </c>
      <c r="H65" s="503"/>
      <c r="I65" s="503">
        <f t="shared" si="6"/>
        <v>0</v>
      </c>
      <c r="J65" s="503">
        <v>80</v>
      </c>
      <c r="K65" s="503">
        <f t="shared" si="7"/>
        <v>168</v>
      </c>
      <c r="L65" s="503"/>
      <c r="M65" s="503">
        <f t="shared" si="8"/>
        <v>0</v>
      </c>
      <c r="N65" s="503"/>
      <c r="O65" s="503">
        <f t="shared" si="9"/>
        <v>0</v>
      </c>
      <c r="P65" s="503"/>
      <c r="Q65" s="503">
        <f t="shared" si="10"/>
        <v>0</v>
      </c>
      <c r="R65" s="503"/>
      <c r="S65" s="503">
        <f t="shared" si="11"/>
        <v>0</v>
      </c>
      <c r="T65" s="503"/>
      <c r="U65" s="503">
        <f t="shared" si="12"/>
        <v>0</v>
      </c>
      <c r="V65" s="503"/>
      <c r="W65" s="503">
        <f t="shared" si="13"/>
        <v>0</v>
      </c>
      <c r="X65" s="505">
        <f t="shared" si="14"/>
        <v>80</v>
      </c>
      <c r="Y65" s="505">
        <f t="shared" si="14"/>
        <v>168</v>
      </c>
      <c r="Z65" s="50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507">
        <f t="shared" si="3"/>
        <v>0</v>
      </c>
      <c r="AO65" s="508">
        <f t="shared" si="4"/>
        <v>168</v>
      </c>
    </row>
    <row r="66" spans="1:41">
      <c r="A66" s="501">
        <v>61</v>
      </c>
      <c r="B66" s="502" t="s">
        <v>997</v>
      </c>
      <c r="C66" s="501" t="s">
        <v>12</v>
      </c>
      <c r="D66" s="501">
        <v>55</v>
      </c>
      <c r="E66" s="503">
        <f t="shared" si="1"/>
        <v>330</v>
      </c>
      <c r="F66" s="503"/>
      <c r="G66" s="504">
        <f t="shared" si="5"/>
        <v>0</v>
      </c>
      <c r="H66" s="503">
        <v>110</v>
      </c>
      <c r="I66" s="503">
        <f t="shared" si="6"/>
        <v>36.299999999999997</v>
      </c>
      <c r="J66" s="503">
        <v>4000</v>
      </c>
      <c r="K66" s="503">
        <f t="shared" si="7"/>
        <v>1320</v>
      </c>
      <c r="L66" s="503">
        <v>10</v>
      </c>
      <c r="M66" s="503">
        <f t="shared" si="8"/>
        <v>3.3</v>
      </c>
      <c r="N66" s="503"/>
      <c r="O66" s="503">
        <f t="shared" si="9"/>
        <v>0</v>
      </c>
      <c r="P66" s="503"/>
      <c r="Q66" s="503">
        <f t="shared" si="10"/>
        <v>0</v>
      </c>
      <c r="R66" s="503">
        <v>80</v>
      </c>
      <c r="S66" s="503">
        <f t="shared" si="11"/>
        <v>26.4</v>
      </c>
      <c r="T66" s="503"/>
      <c r="U66" s="503">
        <f t="shared" si="12"/>
        <v>0</v>
      </c>
      <c r="V66" s="503"/>
      <c r="W66" s="503">
        <f t="shared" si="13"/>
        <v>0</v>
      </c>
      <c r="X66" s="505">
        <f t="shared" si="14"/>
        <v>4200</v>
      </c>
      <c r="Y66" s="505">
        <f t="shared" si="14"/>
        <v>1386</v>
      </c>
      <c r="Z66" s="50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507">
        <f t="shared" si="3"/>
        <v>0</v>
      </c>
      <c r="AO66" s="508">
        <f t="shared" si="4"/>
        <v>1386</v>
      </c>
    </row>
    <row r="67" spans="1:41">
      <c r="A67" s="501">
        <v>62</v>
      </c>
      <c r="B67" s="502" t="s">
        <v>998</v>
      </c>
      <c r="C67" s="501" t="s">
        <v>12</v>
      </c>
      <c r="D67" s="501">
        <v>195</v>
      </c>
      <c r="E67" s="503">
        <f t="shared" si="1"/>
        <v>1170</v>
      </c>
      <c r="F67" s="503"/>
      <c r="G67" s="504">
        <f t="shared" si="5"/>
        <v>0</v>
      </c>
      <c r="H67" s="503"/>
      <c r="I67" s="503">
        <f t="shared" si="6"/>
        <v>0</v>
      </c>
      <c r="J67" s="503">
        <v>700</v>
      </c>
      <c r="K67" s="503">
        <f t="shared" si="7"/>
        <v>819</v>
      </c>
      <c r="L67" s="503"/>
      <c r="M67" s="503">
        <f t="shared" si="8"/>
        <v>0</v>
      </c>
      <c r="N67" s="503"/>
      <c r="O67" s="503">
        <f t="shared" si="9"/>
        <v>0</v>
      </c>
      <c r="P67" s="503"/>
      <c r="Q67" s="503">
        <f t="shared" si="10"/>
        <v>0</v>
      </c>
      <c r="R67" s="503"/>
      <c r="S67" s="503">
        <f t="shared" si="11"/>
        <v>0</v>
      </c>
      <c r="T67" s="503"/>
      <c r="U67" s="503">
        <f t="shared" si="12"/>
        <v>0</v>
      </c>
      <c r="V67" s="503"/>
      <c r="W67" s="503">
        <f t="shared" si="13"/>
        <v>0</v>
      </c>
      <c r="X67" s="505">
        <f t="shared" si="14"/>
        <v>700</v>
      </c>
      <c r="Y67" s="505">
        <f t="shared" si="14"/>
        <v>819</v>
      </c>
      <c r="Z67" s="50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507">
        <f t="shared" si="3"/>
        <v>0</v>
      </c>
      <c r="AO67" s="508">
        <f t="shared" si="4"/>
        <v>819</v>
      </c>
    </row>
    <row r="68" spans="1:41" ht="31.5">
      <c r="A68" s="501">
        <v>63</v>
      </c>
      <c r="B68" s="502" t="s">
        <v>999</v>
      </c>
      <c r="C68" s="501" t="s">
        <v>12</v>
      </c>
      <c r="D68" s="501">
        <v>60</v>
      </c>
      <c r="E68" s="503">
        <f t="shared" si="1"/>
        <v>360</v>
      </c>
      <c r="F68" s="503"/>
      <c r="G68" s="504">
        <f t="shared" si="5"/>
        <v>0</v>
      </c>
      <c r="H68" s="503"/>
      <c r="I68" s="503">
        <f t="shared" si="6"/>
        <v>0</v>
      </c>
      <c r="J68" s="503">
        <v>35000</v>
      </c>
      <c r="K68" s="503">
        <f t="shared" si="7"/>
        <v>12600</v>
      </c>
      <c r="L68" s="503"/>
      <c r="M68" s="503">
        <f t="shared" si="8"/>
        <v>0</v>
      </c>
      <c r="N68" s="503"/>
      <c r="O68" s="503">
        <f t="shared" si="9"/>
        <v>0</v>
      </c>
      <c r="P68" s="503"/>
      <c r="Q68" s="503">
        <f t="shared" si="10"/>
        <v>0</v>
      </c>
      <c r="R68" s="503"/>
      <c r="S68" s="503">
        <f t="shared" si="11"/>
        <v>0</v>
      </c>
      <c r="T68" s="503"/>
      <c r="U68" s="503">
        <f t="shared" si="12"/>
        <v>0</v>
      </c>
      <c r="V68" s="503"/>
      <c r="W68" s="503">
        <f t="shared" si="13"/>
        <v>0</v>
      </c>
      <c r="X68" s="505">
        <f t="shared" si="14"/>
        <v>35000</v>
      </c>
      <c r="Y68" s="505">
        <f t="shared" si="14"/>
        <v>12600</v>
      </c>
      <c r="Z68" s="50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507">
        <f t="shared" si="3"/>
        <v>0</v>
      </c>
      <c r="AO68" s="508">
        <f t="shared" si="4"/>
        <v>12600</v>
      </c>
    </row>
    <row r="69" spans="1:41">
      <c r="A69" s="501">
        <v>64</v>
      </c>
      <c r="B69" s="502" t="s">
        <v>1000</v>
      </c>
      <c r="C69" s="501" t="s">
        <v>12</v>
      </c>
      <c r="D69" s="501">
        <v>499</v>
      </c>
      <c r="E69" s="503">
        <f t="shared" si="1"/>
        <v>2994</v>
      </c>
      <c r="F69" s="503"/>
      <c r="G69" s="504">
        <f t="shared" si="5"/>
        <v>0</v>
      </c>
      <c r="H69" s="503"/>
      <c r="I69" s="503">
        <f t="shared" si="6"/>
        <v>0</v>
      </c>
      <c r="J69" s="503">
        <v>60</v>
      </c>
      <c r="K69" s="503">
        <f t="shared" si="7"/>
        <v>179.64</v>
      </c>
      <c r="L69" s="503"/>
      <c r="M69" s="503">
        <f t="shared" si="8"/>
        <v>0</v>
      </c>
      <c r="N69" s="503"/>
      <c r="O69" s="503">
        <f t="shared" si="9"/>
        <v>0</v>
      </c>
      <c r="P69" s="503"/>
      <c r="Q69" s="503">
        <f t="shared" si="10"/>
        <v>0</v>
      </c>
      <c r="R69" s="503"/>
      <c r="S69" s="503">
        <f t="shared" si="11"/>
        <v>0</v>
      </c>
      <c r="T69" s="503"/>
      <c r="U69" s="503">
        <f t="shared" si="12"/>
        <v>0</v>
      </c>
      <c r="V69" s="503"/>
      <c r="W69" s="503">
        <f t="shared" si="13"/>
        <v>0</v>
      </c>
      <c r="X69" s="505">
        <f t="shared" si="14"/>
        <v>60</v>
      </c>
      <c r="Y69" s="505">
        <f t="shared" si="14"/>
        <v>179.64</v>
      </c>
      <c r="Z69" s="50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507">
        <f t="shared" si="3"/>
        <v>0</v>
      </c>
      <c r="AO69" s="508">
        <f t="shared" si="4"/>
        <v>179.64</v>
      </c>
    </row>
    <row r="70" spans="1:41">
      <c r="A70" s="501">
        <v>65</v>
      </c>
      <c r="B70" s="502" t="s">
        <v>1001</v>
      </c>
      <c r="C70" s="501" t="s">
        <v>23</v>
      </c>
      <c r="D70" s="501">
        <v>255</v>
      </c>
      <c r="E70" s="503">
        <f t="shared" ref="E70:E126" si="15">D70*$AB$2</f>
        <v>1530</v>
      </c>
      <c r="F70" s="503"/>
      <c r="G70" s="504">
        <f t="shared" si="5"/>
        <v>0</v>
      </c>
      <c r="H70" s="503"/>
      <c r="I70" s="503">
        <f t="shared" si="6"/>
        <v>0</v>
      </c>
      <c r="J70" s="503">
        <v>1170</v>
      </c>
      <c r="K70" s="503">
        <f t="shared" si="7"/>
        <v>1790.1</v>
      </c>
      <c r="L70" s="503"/>
      <c r="M70" s="503">
        <f t="shared" si="8"/>
        <v>0</v>
      </c>
      <c r="N70" s="503"/>
      <c r="O70" s="503">
        <f t="shared" si="9"/>
        <v>0</v>
      </c>
      <c r="P70" s="503"/>
      <c r="Q70" s="503">
        <f t="shared" si="10"/>
        <v>0</v>
      </c>
      <c r="R70" s="503">
        <v>30</v>
      </c>
      <c r="S70" s="503">
        <f t="shared" si="11"/>
        <v>45.9</v>
      </c>
      <c r="T70" s="503"/>
      <c r="U70" s="503">
        <f t="shared" si="12"/>
        <v>0</v>
      </c>
      <c r="V70" s="503"/>
      <c r="W70" s="503">
        <f t="shared" si="13"/>
        <v>0</v>
      </c>
      <c r="X70" s="505">
        <f t="shared" ref="X70:Y101" si="16">V70+T70+R70+P70+N70+L70+J70+H70+F70</f>
        <v>1200</v>
      </c>
      <c r="Y70" s="505">
        <f t="shared" si="16"/>
        <v>1836</v>
      </c>
      <c r="Z70" s="50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507">
        <f t="shared" ref="AN70:AN76" si="17">SUBTOTAL(9,AB70:AM70)</f>
        <v>0</v>
      </c>
      <c r="AO70" s="508">
        <f t="shared" ref="AO70:AO76" si="18">Y70-AN70</f>
        <v>1836</v>
      </c>
    </row>
    <row r="71" spans="1:41" ht="31.5">
      <c r="A71" s="501">
        <v>66</v>
      </c>
      <c r="B71" s="502" t="s">
        <v>1002</v>
      </c>
      <c r="C71" s="501" t="s">
        <v>12</v>
      </c>
      <c r="D71" s="501">
        <v>85</v>
      </c>
      <c r="E71" s="503">
        <f t="shared" si="15"/>
        <v>510</v>
      </c>
      <c r="F71" s="503"/>
      <c r="G71" s="504">
        <f t="shared" ref="G71:G126" si="19">F71*E71/1000</f>
        <v>0</v>
      </c>
      <c r="H71" s="503"/>
      <c r="I71" s="503">
        <f t="shared" ref="I71:I126" si="20">H71*E71/1000</f>
        <v>0</v>
      </c>
      <c r="J71" s="503">
        <v>3000</v>
      </c>
      <c r="K71" s="503">
        <f t="shared" ref="K71:K126" si="21">J71*E71/1000</f>
        <v>1530</v>
      </c>
      <c r="L71" s="503"/>
      <c r="M71" s="503">
        <f t="shared" ref="M71:M126" si="22">L71*E71/1000</f>
        <v>0</v>
      </c>
      <c r="N71" s="503"/>
      <c r="O71" s="503">
        <f t="shared" ref="O71:O126" si="23">N71*E71/1000</f>
        <v>0</v>
      </c>
      <c r="P71" s="503"/>
      <c r="Q71" s="503">
        <f t="shared" ref="Q71:Q126" si="24">P71*E71/1000</f>
        <v>0</v>
      </c>
      <c r="R71" s="503"/>
      <c r="S71" s="503">
        <f t="shared" ref="S71:S126" si="25">R71*E71/1000</f>
        <v>0</v>
      </c>
      <c r="T71" s="503"/>
      <c r="U71" s="503">
        <f t="shared" ref="U71:U126" si="26">T71*E71/1000</f>
        <v>0</v>
      </c>
      <c r="V71" s="503"/>
      <c r="W71" s="503">
        <f t="shared" ref="W71:W126" si="27">V71*E71/1000</f>
        <v>0</v>
      </c>
      <c r="X71" s="505">
        <f t="shared" si="16"/>
        <v>3000</v>
      </c>
      <c r="Y71" s="505">
        <f t="shared" si="16"/>
        <v>1530</v>
      </c>
      <c r="Z71" s="50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507">
        <f t="shared" si="17"/>
        <v>0</v>
      </c>
      <c r="AO71" s="508">
        <f t="shared" si="18"/>
        <v>1530</v>
      </c>
    </row>
    <row r="72" spans="1:41">
      <c r="A72" s="501">
        <v>67</v>
      </c>
      <c r="B72" s="502" t="s">
        <v>1003</v>
      </c>
      <c r="C72" s="501" t="s">
        <v>12</v>
      </c>
      <c r="D72" s="501">
        <v>95</v>
      </c>
      <c r="E72" s="503">
        <f t="shared" si="15"/>
        <v>570</v>
      </c>
      <c r="F72" s="503"/>
      <c r="G72" s="504">
        <f t="shared" si="19"/>
        <v>0</v>
      </c>
      <c r="H72" s="503"/>
      <c r="I72" s="503">
        <f t="shared" si="20"/>
        <v>0</v>
      </c>
      <c r="J72" s="503">
        <v>52</v>
      </c>
      <c r="K72" s="503">
        <f t="shared" si="21"/>
        <v>29.64</v>
      </c>
      <c r="L72" s="503"/>
      <c r="M72" s="503">
        <f t="shared" si="22"/>
        <v>0</v>
      </c>
      <c r="N72" s="503"/>
      <c r="O72" s="503">
        <f t="shared" si="23"/>
        <v>0</v>
      </c>
      <c r="P72" s="503"/>
      <c r="Q72" s="503">
        <f t="shared" si="24"/>
        <v>0</v>
      </c>
      <c r="R72" s="503">
        <v>48</v>
      </c>
      <c r="S72" s="503">
        <f t="shared" si="25"/>
        <v>27.36</v>
      </c>
      <c r="T72" s="503"/>
      <c r="U72" s="503">
        <f t="shared" si="26"/>
        <v>0</v>
      </c>
      <c r="V72" s="503"/>
      <c r="W72" s="503">
        <f t="shared" si="27"/>
        <v>0</v>
      </c>
      <c r="X72" s="505">
        <f t="shared" si="16"/>
        <v>100</v>
      </c>
      <c r="Y72" s="505">
        <f t="shared" si="16"/>
        <v>57</v>
      </c>
      <c r="Z72" s="50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507">
        <f t="shared" si="17"/>
        <v>0</v>
      </c>
      <c r="AO72" s="508">
        <f t="shared" si="18"/>
        <v>57</v>
      </c>
    </row>
    <row r="73" spans="1:41" ht="31.5">
      <c r="A73" s="501">
        <v>68</v>
      </c>
      <c r="B73" s="502" t="s">
        <v>1004</v>
      </c>
      <c r="C73" s="501" t="s">
        <v>1005</v>
      </c>
      <c r="D73" s="501">
        <v>1.59</v>
      </c>
      <c r="E73" s="503">
        <f t="shared" si="15"/>
        <v>9.5400000000000009</v>
      </c>
      <c r="F73" s="503"/>
      <c r="G73" s="504">
        <f t="shared" si="19"/>
        <v>0</v>
      </c>
      <c r="H73" s="503">
        <v>8.6</v>
      </c>
      <c r="I73" s="503">
        <f t="shared" si="20"/>
        <v>8.2044000000000006E-2</v>
      </c>
      <c r="J73" s="503">
        <v>125919.4</v>
      </c>
      <c r="K73" s="503">
        <f t="shared" si="21"/>
        <v>1201.2710760000002</v>
      </c>
      <c r="L73" s="503"/>
      <c r="M73" s="503">
        <f t="shared" si="22"/>
        <v>0</v>
      </c>
      <c r="N73" s="503"/>
      <c r="O73" s="503">
        <f t="shared" si="23"/>
        <v>0</v>
      </c>
      <c r="P73" s="503"/>
      <c r="Q73" s="503">
        <f t="shared" si="24"/>
        <v>0</v>
      </c>
      <c r="R73" s="503">
        <v>72</v>
      </c>
      <c r="S73" s="503">
        <f t="shared" si="25"/>
        <v>0.68688000000000016</v>
      </c>
      <c r="T73" s="503"/>
      <c r="U73" s="503">
        <f t="shared" si="26"/>
        <v>0</v>
      </c>
      <c r="V73" s="503"/>
      <c r="W73" s="503">
        <f t="shared" si="27"/>
        <v>0</v>
      </c>
      <c r="X73" s="505">
        <f t="shared" si="16"/>
        <v>126000</v>
      </c>
      <c r="Y73" s="505">
        <f t="shared" si="16"/>
        <v>1202.0400000000002</v>
      </c>
      <c r="Z73" s="50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6"/>
      <c r="AN73" s="507">
        <f t="shared" si="17"/>
        <v>0</v>
      </c>
      <c r="AO73" s="508">
        <f t="shared" si="18"/>
        <v>1202.0400000000002</v>
      </c>
    </row>
    <row r="74" spans="1:41">
      <c r="A74" s="501">
        <v>69</v>
      </c>
      <c r="B74" s="502" t="s">
        <v>1006</v>
      </c>
      <c r="C74" s="501" t="s">
        <v>83</v>
      </c>
      <c r="D74" s="501">
        <v>105</v>
      </c>
      <c r="E74" s="503">
        <f t="shared" si="15"/>
        <v>630</v>
      </c>
      <c r="F74" s="503"/>
      <c r="G74" s="504">
        <f t="shared" si="19"/>
        <v>0</v>
      </c>
      <c r="H74" s="503"/>
      <c r="I74" s="503">
        <f t="shared" si="20"/>
        <v>0</v>
      </c>
      <c r="J74" s="503">
        <v>108</v>
      </c>
      <c r="K74" s="503">
        <f t="shared" si="21"/>
        <v>68.040000000000006</v>
      </c>
      <c r="L74" s="503"/>
      <c r="M74" s="503">
        <f t="shared" si="22"/>
        <v>0</v>
      </c>
      <c r="N74" s="503"/>
      <c r="O74" s="503">
        <f t="shared" si="23"/>
        <v>0</v>
      </c>
      <c r="P74" s="503"/>
      <c r="Q74" s="503">
        <f t="shared" si="24"/>
        <v>0</v>
      </c>
      <c r="R74" s="503"/>
      <c r="S74" s="503">
        <f t="shared" si="25"/>
        <v>0</v>
      </c>
      <c r="T74" s="503"/>
      <c r="U74" s="503">
        <f t="shared" si="26"/>
        <v>0</v>
      </c>
      <c r="V74" s="503"/>
      <c r="W74" s="503">
        <f t="shared" si="27"/>
        <v>0</v>
      </c>
      <c r="X74" s="505">
        <f t="shared" si="16"/>
        <v>108</v>
      </c>
      <c r="Y74" s="505">
        <f t="shared" si="16"/>
        <v>68.040000000000006</v>
      </c>
      <c r="Z74" s="50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507">
        <f t="shared" si="17"/>
        <v>0</v>
      </c>
      <c r="AO74" s="508">
        <f t="shared" si="18"/>
        <v>68.040000000000006</v>
      </c>
    </row>
    <row r="75" spans="1:41">
      <c r="A75" s="501">
        <v>70</v>
      </c>
      <c r="B75" s="502" t="s">
        <v>1007</v>
      </c>
      <c r="C75" s="501" t="s">
        <v>12</v>
      </c>
      <c r="D75" s="501">
        <v>115</v>
      </c>
      <c r="E75" s="503">
        <f t="shared" si="15"/>
        <v>690</v>
      </c>
      <c r="F75" s="503"/>
      <c r="G75" s="504">
        <f t="shared" si="19"/>
        <v>0</v>
      </c>
      <c r="H75" s="503"/>
      <c r="I75" s="503">
        <f t="shared" si="20"/>
        <v>0</v>
      </c>
      <c r="J75" s="503">
        <v>3400</v>
      </c>
      <c r="K75" s="503">
        <f t="shared" si="21"/>
        <v>2346</v>
      </c>
      <c r="L75" s="503"/>
      <c r="M75" s="503">
        <f t="shared" si="22"/>
        <v>0</v>
      </c>
      <c r="N75" s="503"/>
      <c r="O75" s="503">
        <f t="shared" si="23"/>
        <v>0</v>
      </c>
      <c r="P75" s="503"/>
      <c r="Q75" s="503">
        <f t="shared" si="24"/>
        <v>0</v>
      </c>
      <c r="R75" s="503"/>
      <c r="S75" s="503">
        <f t="shared" si="25"/>
        <v>0</v>
      </c>
      <c r="T75" s="503"/>
      <c r="U75" s="503">
        <f t="shared" si="26"/>
        <v>0</v>
      </c>
      <c r="V75" s="503"/>
      <c r="W75" s="503">
        <f t="shared" si="27"/>
        <v>0</v>
      </c>
      <c r="X75" s="505">
        <f t="shared" si="16"/>
        <v>3400</v>
      </c>
      <c r="Y75" s="505">
        <f t="shared" si="16"/>
        <v>2346</v>
      </c>
      <c r="Z75" s="50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6"/>
      <c r="AN75" s="507">
        <f t="shared" si="17"/>
        <v>0</v>
      </c>
      <c r="AO75" s="508">
        <f t="shared" si="18"/>
        <v>2346</v>
      </c>
    </row>
    <row r="76" spans="1:41">
      <c r="A76" s="501">
        <v>71</v>
      </c>
      <c r="B76" s="511" t="s">
        <v>1008</v>
      </c>
      <c r="C76" s="512" t="s">
        <v>940</v>
      </c>
      <c r="D76" s="512">
        <v>408.33</v>
      </c>
      <c r="E76" s="513">
        <f t="shared" si="15"/>
        <v>2449.98</v>
      </c>
      <c r="F76" s="473"/>
      <c r="G76" s="504">
        <f t="shared" si="19"/>
        <v>0</v>
      </c>
      <c r="H76" s="473"/>
      <c r="I76" s="503">
        <f t="shared" si="20"/>
        <v>0</v>
      </c>
      <c r="J76" s="513">
        <v>0</v>
      </c>
      <c r="K76" s="503">
        <f t="shared" si="21"/>
        <v>0</v>
      </c>
      <c r="L76" s="513"/>
      <c r="M76" s="503">
        <f t="shared" si="22"/>
        <v>0</v>
      </c>
      <c r="N76" s="513"/>
      <c r="O76" s="503">
        <f t="shared" si="23"/>
        <v>0</v>
      </c>
      <c r="P76" s="513"/>
      <c r="Q76" s="503">
        <f t="shared" si="24"/>
        <v>0</v>
      </c>
      <c r="R76" s="513">
        <v>60</v>
      </c>
      <c r="S76" s="503">
        <f t="shared" si="25"/>
        <v>146.99879999999999</v>
      </c>
      <c r="T76" s="513"/>
      <c r="U76" s="503">
        <f t="shared" si="26"/>
        <v>0</v>
      </c>
      <c r="V76" s="513"/>
      <c r="W76" s="503">
        <f t="shared" si="27"/>
        <v>0</v>
      </c>
      <c r="X76" s="473">
        <f t="shared" si="16"/>
        <v>60</v>
      </c>
      <c r="Y76" s="505">
        <f t="shared" si="16"/>
        <v>146.99879999999999</v>
      </c>
      <c r="Z76" s="50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6"/>
      <c r="AN76" s="507">
        <f t="shared" si="17"/>
        <v>0</v>
      </c>
      <c r="AO76" s="508">
        <f t="shared" si="18"/>
        <v>146.99879999999999</v>
      </c>
    </row>
    <row r="77" spans="1:41">
      <c r="A77" s="501">
        <v>72</v>
      </c>
      <c r="B77" s="514" t="s">
        <v>1009</v>
      </c>
      <c r="C77" s="515" t="s">
        <v>940</v>
      </c>
      <c r="D77" s="515">
        <v>355</v>
      </c>
      <c r="E77" s="513">
        <f t="shared" si="15"/>
        <v>2130</v>
      </c>
      <c r="F77" s="473"/>
      <c r="G77" s="504">
        <f t="shared" si="19"/>
        <v>0</v>
      </c>
      <c r="H77" s="473"/>
      <c r="I77" s="503">
        <f t="shared" si="20"/>
        <v>0</v>
      </c>
      <c r="J77" s="513">
        <v>60</v>
      </c>
      <c r="K77" s="503">
        <f t="shared" si="21"/>
        <v>127.8</v>
      </c>
      <c r="L77" s="513"/>
      <c r="M77" s="503">
        <f t="shared" si="22"/>
        <v>0</v>
      </c>
      <c r="N77" s="513"/>
      <c r="O77" s="503">
        <f t="shared" si="23"/>
        <v>0</v>
      </c>
      <c r="P77" s="513"/>
      <c r="Q77" s="503">
        <f t="shared" si="24"/>
        <v>0</v>
      </c>
      <c r="R77" s="513">
        <v>0</v>
      </c>
      <c r="S77" s="503">
        <f t="shared" si="25"/>
        <v>0</v>
      </c>
      <c r="T77" s="513"/>
      <c r="U77" s="503">
        <f t="shared" si="26"/>
        <v>0</v>
      </c>
      <c r="V77" s="513"/>
      <c r="W77" s="503">
        <f t="shared" si="27"/>
        <v>0</v>
      </c>
      <c r="X77" s="473">
        <f t="shared" si="16"/>
        <v>60</v>
      </c>
      <c r="Y77" s="505">
        <f t="shared" si="16"/>
        <v>127.8</v>
      </c>
      <c r="Z77" s="50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6"/>
      <c r="AN77" s="507"/>
      <c r="AO77" s="508"/>
    </row>
    <row r="78" spans="1:41">
      <c r="A78" s="501">
        <v>73</v>
      </c>
      <c r="B78" s="514" t="s">
        <v>1010</v>
      </c>
      <c r="C78" s="515" t="s">
        <v>1011</v>
      </c>
      <c r="D78" s="515">
        <v>125</v>
      </c>
      <c r="E78" s="513">
        <f t="shared" si="15"/>
        <v>750</v>
      </c>
      <c r="F78" s="473"/>
      <c r="G78" s="504">
        <f t="shared" si="19"/>
        <v>0</v>
      </c>
      <c r="H78" s="473"/>
      <c r="I78" s="503">
        <f t="shared" si="20"/>
        <v>0</v>
      </c>
      <c r="J78" s="513"/>
      <c r="K78" s="503">
        <f t="shared" si="21"/>
        <v>0</v>
      </c>
      <c r="L78" s="513"/>
      <c r="M78" s="503">
        <f t="shared" si="22"/>
        <v>0</v>
      </c>
      <c r="N78" s="513"/>
      <c r="O78" s="503">
        <f t="shared" si="23"/>
        <v>0</v>
      </c>
      <c r="P78" s="513"/>
      <c r="Q78" s="503">
        <f t="shared" si="24"/>
        <v>0</v>
      </c>
      <c r="R78" s="473">
        <v>1500</v>
      </c>
      <c r="S78" s="503">
        <f t="shared" si="25"/>
        <v>1125</v>
      </c>
      <c r="T78" s="513"/>
      <c r="U78" s="503">
        <f t="shared" si="26"/>
        <v>0</v>
      </c>
      <c r="V78" s="513"/>
      <c r="W78" s="503">
        <f t="shared" si="27"/>
        <v>0</v>
      </c>
      <c r="X78" s="473">
        <f t="shared" si="16"/>
        <v>1500</v>
      </c>
      <c r="Y78" s="505">
        <f t="shared" si="16"/>
        <v>1125</v>
      </c>
      <c r="Z78" s="51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6"/>
      <c r="AN78" s="507"/>
      <c r="AO78" s="508"/>
    </row>
    <row r="79" spans="1:41" s="189" customFormat="1" ht="31.5">
      <c r="A79" s="501">
        <v>74</v>
      </c>
      <c r="B79" s="517" t="s">
        <v>1012</v>
      </c>
      <c r="C79" s="515" t="s">
        <v>1011</v>
      </c>
      <c r="D79" s="515">
        <v>90</v>
      </c>
      <c r="E79" s="513">
        <f t="shared" si="15"/>
        <v>540</v>
      </c>
      <c r="F79" s="473"/>
      <c r="G79" s="504">
        <f t="shared" si="19"/>
        <v>0</v>
      </c>
      <c r="H79" s="473"/>
      <c r="I79" s="503">
        <f t="shared" si="20"/>
        <v>0</v>
      </c>
      <c r="J79" s="513"/>
      <c r="K79" s="503">
        <f t="shared" si="21"/>
        <v>0</v>
      </c>
      <c r="L79" s="513"/>
      <c r="M79" s="503">
        <f t="shared" si="22"/>
        <v>0</v>
      </c>
      <c r="N79" s="513"/>
      <c r="O79" s="503">
        <f t="shared" si="23"/>
        <v>0</v>
      </c>
      <c r="P79" s="513"/>
      <c r="Q79" s="503">
        <f t="shared" si="24"/>
        <v>0</v>
      </c>
      <c r="R79" s="473">
        <v>720</v>
      </c>
      <c r="S79" s="503">
        <f t="shared" si="25"/>
        <v>388.8</v>
      </c>
      <c r="T79" s="513"/>
      <c r="U79" s="503">
        <f t="shared" si="26"/>
        <v>0</v>
      </c>
      <c r="V79" s="513"/>
      <c r="W79" s="503">
        <f t="shared" si="27"/>
        <v>0</v>
      </c>
      <c r="X79" s="473">
        <f t="shared" si="16"/>
        <v>720</v>
      </c>
      <c r="Y79" s="505">
        <f t="shared" si="16"/>
        <v>388.8</v>
      </c>
      <c r="Z79" s="51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507"/>
      <c r="AO79" s="508"/>
    </row>
    <row r="80" spans="1:41">
      <c r="A80" s="501">
        <v>75</v>
      </c>
      <c r="B80" s="514" t="s">
        <v>1013</v>
      </c>
      <c r="C80" s="515" t="s">
        <v>940</v>
      </c>
      <c r="D80" s="515">
        <v>463</v>
      </c>
      <c r="E80" s="513">
        <f t="shared" si="15"/>
        <v>2778</v>
      </c>
      <c r="F80" s="473"/>
      <c r="G80" s="504">
        <f t="shared" si="19"/>
        <v>0</v>
      </c>
      <c r="H80" s="473"/>
      <c r="I80" s="503">
        <f t="shared" si="20"/>
        <v>0</v>
      </c>
      <c r="J80" s="513"/>
      <c r="K80" s="503">
        <f t="shared" si="21"/>
        <v>0</v>
      </c>
      <c r="L80" s="513"/>
      <c r="M80" s="503">
        <f t="shared" si="22"/>
        <v>0</v>
      </c>
      <c r="N80" s="513"/>
      <c r="O80" s="503">
        <f t="shared" si="23"/>
        <v>0</v>
      </c>
      <c r="P80" s="513"/>
      <c r="Q80" s="503">
        <f t="shared" si="24"/>
        <v>0</v>
      </c>
      <c r="R80" s="473">
        <v>240</v>
      </c>
      <c r="S80" s="503">
        <f t="shared" si="25"/>
        <v>666.72</v>
      </c>
      <c r="T80" s="513"/>
      <c r="U80" s="503">
        <f t="shared" si="26"/>
        <v>0</v>
      </c>
      <c r="V80" s="513"/>
      <c r="W80" s="503">
        <f t="shared" si="27"/>
        <v>0</v>
      </c>
      <c r="X80" s="473">
        <f t="shared" si="16"/>
        <v>240</v>
      </c>
      <c r="Y80" s="505">
        <f t="shared" si="16"/>
        <v>666.72</v>
      </c>
      <c r="Z80" s="51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507"/>
      <c r="AO80" s="508"/>
    </row>
    <row r="81" spans="1:41" ht="31.5">
      <c r="A81" s="501">
        <v>76</v>
      </c>
      <c r="B81" s="514" t="s">
        <v>1014</v>
      </c>
      <c r="C81" s="515" t="s">
        <v>940</v>
      </c>
      <c r="D81" s="515">
        <v>410</v>
      </c>
      <c r="E81" s="513">
        <f t="shared" si="15"/>
        <v>2460</v>
      </c>
      <c r="F81" s="473"/>
      <c r="G81" s="504">
        <f t="shared" si="19"/>
        <v>0</v>
      </c>
      <c r="H81" s="473"/>
      <c r="I81" s="503">
        <f t="shared" si="20"/>
        <v>0</v>
      </c>
      <c r="J81" s="513"/>
      <c r="K81" s="503">
        <f t="shared" si="21"/>
        <v>0</v>
      </c>
      <c r="L81" s="513"/>
      <c r="M81" s="503">
        <f t="shared" si="22"/>
        <v>0</v>
      </c>
      <c r="N81" s="513"/>
      <c r="O81" s="503">
        <f t="shared" si="23"/>
        <v>0</v>
      </c>
      <c r="P81" s="513"/>
      <c r="Q81" s="503">
        <f t="shared" si="24"/>
        <v>0</v>
      </c>
      <c r="R81" s="473">
        <v>720</v>
      </c>
      <c r="S81" s="503">
        <f t="shared" si="25"/>
        <v>1771.2</v>
      </c>
      <c r="T81" s="513"/>
      <c r="U81" s="503">
        <f t="shared" si="26"/>
        <v>0</v>
      </c>
      <c r="V81" s="513"/>
      <c r="W81" s="503">
        <f t="shared" si="27"/>
        <v>0</v>
      </c>
      <c r="X81" s="473">
        <f t="shared" si="16"/>
        <v>720</v>
      </c>
      <c r="Y81" s="505">
        <f t="shared" si="16"/>
        <v>1771.2</v>
      </c>
      <c r="Z81" s="51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507"/>
      <c r="AO81" s="508"/>
    </row>
    <row r="82" spans="1:41">
      <c r="A82" s="501">
        <v>77</v>
      </c>
      <c r="B82" s="518" t="s">
        <v>1015</v>
      </c>
      <c r="C82" s="515" t="s">
        <v>859</v>
      </c>
      <c r="D82" s="515">
        <v>500</v>
      </c>
      <c r="E82" s="513">
        <f t="shared" si="15"/>
        <v>3000</v>
      </c>
      <c r="F82" s="473"/>
      <c r="G82" s="504">
        <f t="shared" si="19"/>
        <v>0</v>
      </c>
      <c r="H82" s="473"/>
      <c r="I82" s="503">
        <f t="shared" si="20"/>
        <v>0</v>
      </c>
      <c r="J82" s="513"/>
      <c r="K82" s="503">
        <f t="shared" si="21"/>
        <v>0</v>
      </c>
      <c r="L82" s="513">
        <v>12</v>
      </c>
      <c r="M82" s="503">
        <f t="shared" si="22"/>
        <v>36</v>
      </c>
      <c r="N82" s="513"/>
      <c r="O82" s="503">
        <f t="shared" si="23"/>
        <v>0</v>
      </c>
      <c r="P82" s="513">
        <v>1</v>
      </c>
      <c r="Q82" s="503">
        <f t="shared" si="24"/>
        <v>3</v>
      </c>
      <c r="R82" s="473"/>
      <c r="S82" s="503">
        <f t="shared" si="25"/>
        <v>0</v>
      </c>
      <c r="T82" s="513"/>
      <c r="U82" s="503">
        <f t="shared" si="26"/>
        <v>0</v>
      </c>
      <c r="V82" s="513"/>
      <c r="W82" s="503">
        <f t="shared" si="27"/>
        <v>0</v>
      </c>
      <c r="X82" s="473">
        <f t="shared" si="16"/>
        <v>13</v>
      </c>
      <c r="Y82" s="505">
        <f t="shared" si="16"/>
        <v>39</v>
      </c>
      <c r="Z82" s="51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507"/>
      <c r="AO82" s="508"/>
    </row>
    <row r="83" spans="1:41">
      <c r="A83" s="501">
        <v>78</v>
      </c>
      <c r="B83" s="511" t="s">
        <v>1016</v>
      </c>
      <c r="C83" s="515" t="s">
        <v>1017</v>
      </c>
      <c r="D83" s="515">
        <v>50</v>
      </c>
      <c r="E83" s="513">
        <f t="shared" si="15"/>
        <v>300</v>
      </c>
      <c r="F83" s="473"/>
      <c r="G83" s="504">
        <f t="shared" si="19"/>
        <v>0</v>
      </c>
      <c r="H83" s="473"/>
      <c r="I83" s="503">
        <f t="shared" si="20"/>
        <v>0</v>
      </c>
      <c r="J83" s="513"/>
      <c r="K83" s="503">
        <f t="shared" si="21"/>
        <v>0</v>
      </c>
      <c r="L83" s="513"/>
      <c r="M83" s="503">
        <f t="shared" si="22"/>
        <v>0</v>
      </c>
      <c r="N83" s="513"/>
      <c r="O83" s="503">
        <f t="shared" si="23"/>
        <v>0</v>
      </c>
      <c r="P83" s="513"/>
      <c r="Q83" s="503">
        <f t="shared" si="24"/>
        <v>0</v>
      </c>
      <c r="R83" s="473"/>
      <c r="S83" s="503">
        <f t="shared" si="25"/>
        <v>0</v>
      </c>
      <c r="T83" s="513"/>
      <c r="U83" s="503">
        <f t="shared" si="26"/>
        <v>0</v>
      </c>
      <c r="V83" s="513"/>
      <c r="W83" s="503">
        <f t="shared" si="27"/>
        <v>0</v>
      </c>
      <c r="X83" s="473">
        <f t="shared" si="16"/>
        <v>0</v>
      </c>
      <c r="Y83" s="505">
        <f t="shared" si="16"/>
        <v>0</v>
      </c>
      <c r="Z83" s="51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507"/>
      <c r="AO83" s="508"/>
    </row>
    <row r="84" spans="1:41">
      <c r="A84" s="501">
        <v>79</v>
      </c>
      <c r="B84" s="519" t="s">
        <v>1018</v>
      </c>
      <c r="C84" s="515" t="s">
        <v>859</v>
      </c>
      <c r="D84" s="515">
        <v>2000</v>
      </c>
      <c r="E84" s="513">
        <f t="shared" si="15"/>
        <v>12000</v>
      </c>
      <c r="F84" s="473"/>
      <c r="G84" s="504">
        <f t="shared" si="19"/>
        <v>0</v>
      </c>
      <c r="H84" s="473"/>
      <c r="I84" s="503">
        <f t="shared" si="20"/>
        <v>0</v>
      </c>
      <c r="J84" s="513"/>
      <c r="K84" s="503">
        <f t="shared" si="21"/>
        <v>0</v>
      </c>
      <c r="L84" s="513"/>
      <c r="M84" s="503">
        <f t="shared" si="22"/>
        <v>0</v>
      </c>
      <c r="N84" s="513">
        <v>30</v>
      </c>
      <c r="O84" s="503">
        <f t="shared" si="23"/>
        <v>360</v>
      </c>
      <c r="P84" s="513"/>
      <c r="Q84" s="503">
        <f t="shared" si="24"/>
        <v>0</v>
      </c>
      <c r="R84" s="473"/>
      <c r="S84" s="503">
        <f t="shared" si="25"/>
        <v>0</v>
      </c>
      <c r="T84" s="513"/>
      <c r="U84" s="503">
        <f t="shared" si="26"/>
        <v>0</v>
      </c>
      <c r="V84" s="513"/>
      <c r="W84" s="503">
        <f t="shared" si="27"/>
        <v>0</v>
      </c>
      <c r="X84" s="473">
        <f t="shared" si="16"/>
        <v>30</v>
      </c>
      <c r="Y84" s="505">
        <f t="shared" si="16"/>
        <v>360</v>
      </c>
      <c r="Z84" s="51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507"/>
      <c r="AO84" s="508"/>
    </row>
    <row r="85" spans="1:41">
      <c r="A85" s="501">
        <v>80</v>
      </c>
      <c r="B85" s="519" t="s">
        <v>1019</v>
      </c>
      <c r="C85" s="515" t="s">
        <v>859</v>
      </c>
      <c r="D85" s="515">
        <v>300</v>
      </c>
      <c r="E85" s="513">
        <f t="shared" si="15"/>
        <v>1800</v>
      </c>
      <c r="F85" s="473"/>
      <c r="G85" s="504">
        <f t="shared" si="19"/>
        <v>0</v>
      </c>
      <c r="H85" s="473"/>
      <c r="I85" s="503">
        <f t="shared" si="20"/>
        <v>0</v>
      </c>
      <c r="J85" s="513"/>
      <c r="K85" s="503">
        <f t="shared" si="21"/>
        <v>0</v>
      </c>
      <c r="L85" s="513"/>
      <c r="M85" s="503">
        <f t="shared" si="22"/>
        <v>0</v>
      </c>
      <c r="N85" s="513">
        <v>50</v>
      </c>
      <c r="O85" s="503">
        <f t="shared" si="23"/>
        <v>90</v>
      </c>
      <c r="P85" s="513"/>
      <c r="Q85" s="503">
        <f t="shared" si="24"/>
        <v>0</v>
      </c>
      <c r="R85" s="473"/>
      <c r="S85" s="503">
        <f t="shared" si="25"/>
        <v>0</v>
      </c>
      <c r="T85" s="513"/>
      <c r="U85" s="503">
        <f t="shared" si="26"/>
        <v>0</v>
      </c>
      <c r="V85" s="513"/>
      <c r="W85" s="503">
        <f t="shared" si="27"/>
        <v>0</v>
      </c>
      <c r="X85" s="473">
        <f t="shared" si="16"/>
        <v>50</v>
      </c>
      <c r="Y85" s="505">
        <f t="shared" si="16"/>
        <v>90</v>
      </c>
      <c r="Z85" s="51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507"/>
      <c r="AO85" s="508"/>
    </row>
    <row r="86" spans="1:41">
      <c r="A86" s="501">
        <v>81</v>
      </c>
      <c r="B86" s="519" t="s">
        <v>1020</v>
      </c>
      <c r="C86" s="515" t="s">
        <v>859</v>
      </c>
      <c r="D86" s="515">
        <v>500</v>
      </c>
      <c r="E86" s="513">
        <f t="shared" si="15"/>
        <v>3000</v>
      </c>
      <c r="F86" s="473"/>
      <c r="G86" s="504">
        <f t="shared" si="19"/>
        <v>0</v>
      </c>
      <c r="H86" s="473"/>
      <c r="I86" s="503">
        <f t="shared" si="20"/>
        <v>0</v>
      </c>
      <c r="J86" s="513"/>
      <c r="K86" s="503">
        <f t="shared" si="21"/>
        <v>0</v>
      </c>
      <c r="L86" s="513"/>
      <c r="M86" s="503">
        <f t="shared" si="22"/>
        <v>0</v>
      </c>
      <c r="N86" s="513">
        <v>30</v>
      </c>
      <c r="O86" s="503">
        <f t="shared" si="23"/>
        <v>90</v>
      </c>
      <c r="P86" s="513"/>
      <c r="Q86" s="503">
        <f t="shared" si="24"/>
        <v>0</v>
      </c>
      <c r="R86" s="473"/>
      <c r="S86" s="503">
        <f t="shared" si="25"/>
        <v>0</v>
      </c>
      <c r="T86" s="513"/>
      <c r="U86" s="503">
        <f t="shared" si="26"/>
        <v>0</v>
      </c>
      <c r="V86" s="513"/>
      <c r="W86" s="503">
        <f t="shared" si="27"/>
        <v>0</v>
      </c>
      <c r="X86" s="473">
        <f t="shared" si="16"/>
        <v>30</v>
      </c>
      <c r="Y86" s="505">
        <f t="shared" si="16"/>
        <v>90</v>
      </c>
      <c r="Z86" s="51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6"/>
      <c r="AN86" s="507"/>
      <c r="AO86" s="508"/>
    </row>
    <row r="87" spans="1:41">
      <c r="A87" s="501">
        <v>82</v>
      </c>
      <c r="B87" s="519" t="s">
        <v>1021</v>
      </c>
      <c r="C87" s="515" t="s">
        <v>859</v>
      </c>
      <c r="D87" s="515">
        <v>300</v>
      </c>
      <c r="E87" s="513">
        <f t="shared" si="15"/>
        <v>1800</v>
      </c>
      <c r="F87" s="473"/>
      <c r="G87" s="504">
        <f t="shared" si="19"/>
        <v>0</v>
      </c>
      <c r="H87" s="473"/>
      <c r="I87" s="503">
        <f t="shared" si="20"/>
        <v>0</v>
      </c>
      <c r="J87" s="513"/>
      <c r="K87" s="503">
        <f t="shared" si="21"/>
        <v>0</v>
      </c>
      <c r="L87" s="513"/>
      <c r="M87" s="503">
        <f t="shared" si="22"/>
        <v>0</v>
      </c>
      <c r="N87" s="513">
        <v>30</v>
      </c>
      <c r="O87" s="503">
        <f t="shared" si="23"/>
        <v>54</v>
      </c>
      <c r="P87" s="513"/>
      <c r="Q87" s="503">
        <f t="shared" si="24"/>
        <v>0</v>
      </c>
      <c r="R87" s="473"/>
      <c r="S87" s="503">
        <f t="shared" si="25"/>
        <v>0</v>
      </c>
      <c r="T87" s="513"/>
      <c r="U87" s="503">
        <f t="shared" si="26"/>
        <v>0</v>
      </c>
      <c r="V87" s="513"/>
      <c r="W87" s="503">
        <f t="shared" si="27"/>
        <v>0</v>
      </c>
      <c r="X87" s="473">
        <f t="shared" si="16"/>
        <v>30</v>
      </c>
      <c r="Y87" s="505">
        <f t="shared" si="16"/>
        <v>54</v>
      </c>
      <c r="Z87" s="51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466"/>
      <c r="AM87" s="466"/>
      <c r="AN87" s="507"/>
      <c r="AO87" s="508"/>
    </row>
    <row r="88" spans="1:41">
      <c r="A88" s="501">
        <v>83</v>
      </c>
      <c r="B88" s="519" t="s">
        <v>1022</v>
      </c>
      <c r="C88" s="515" t="s">
        <v>859</v>
      </c>
      <c r="D88" s="515">
        <v>150</v>
      </c>
      <c r="E88" s="513">
        <f t="shared" si="15"/>
        <v>900</v>
      </c>
      <c r="F88" s="473"/>
      <c r="G88" s="504">
        <f t="shared" si="19"/>
        <v>0</v>
      </c>
      <c r="H88" s="473"/>
      <c r="I88" s="503">
        <f t="shared" si="20"/>
        <v>0</v>
      </c>
      <c r="J88" s="513"/>
      <c r="K88" s="503">
        <f t="shared" si="21"/>
        <v>0</v>
      </c>
      <c r="L88" s="513"/>
      <c r="M88" s="503">
        <f t="shared" si="22"/>
        <v>0</v>
      </c>
      <c r="N88" s="513">
        <v>20</v>
      </c>
      <c r="O88" s="503">
        <f t="shared" si="23"/>
        <v>18</v>
      </c>
      <c r="P88" s="513"/>
      <c r="Q88" s="503">
        <f t="shared" si="24"/>
        <v>0</v>
      </c>
      <c r="R88" s="473"/>
      <c r="S88" s="503">
        <f t="shared" si="25"/>
        <v>0</v>
      </c>
      <c r="T88" s="513"/>
      <c r="U88" s="503">
        <f t="shared" si="26"/>
        <v>0</v>
      </c>
      <c r="V88" s="513"/>
      <c r="W88" s="503">
        <f t="shared" si="27"/>
        <v>0</v>
      </c>
      <c r="X88" s="473">
        <f t="shared" si="16"/>
        <v>20</v>
      </c>
      <c r="Y88" s="505">
        <f t="shared" si="16"/>
        <v>18</v>
      </c>
      <c r="Z88" s="51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6"/>
      <c r="AN88" s="507"/>
      <c r="AO88" s="508"/>
    </row>
    <row r="89" spans="1:41">
      <c r="A89" s="501">
        <v>84</v>
      </c>
      <c r="B89" s="519" t="s">
        <v>1023</v>
      </c>
      <c r="C89" s="515" t="s">
        <v>859</v>
      </c>
      <c r="D89" s="515">
        <v>500</v>
      </c>
      <c r="E89" s="513">
        <f t="shared" si="15"/>
        <v>3000</v>
      </c>
      <c r="F89" s="473"/>
      <c r="G89" s="504">
        <f t="shared" si="19"/>
        <v>0</v>
      </c>
      <c r="H89" s="473"/>
      <c r="I89" s="503">
        <f t="shared" si="20"/>
        <v>0</v>
      </c>
      <c r="J89" s="513"/>
      <c r="K89" s="503">
        <f t="shared" si="21"/>
        <v>0</v>
      </c>
      <c r="L89" s="513"/>
      <c r="M89" s="503">
        <f t="shared" si="22"/>
        <v>0</v>
      </c>
      <c r="N89" s="513">
        <v>30</v>
      </c>
      <c r="O89" s="503">
        <f t="shared" si="23"/>
        <v>90</v>
      </c>
      <c r="P89" s="513"/>
      <c r="Q89" s="503">
        <f t="shared" si="24"/>
        <v>0</v>
      </c>
      <c r="R89" s="473"/>
      <c r="S89" s="503">
        <f t="shared" si="25"/>
        <v>0</v>
      </c>
      <c r="T89" s="513"/>
      <c r="U89" s="503">
        <f t="shared" si="26"/>
        <v>0</v>
      </c>
      <c r="V89" s="513"/>
      <c r="W89" s="503">
        <f t="shared" si="27"/>
        <v>0</v>
      </c>
      <c r="X89" s="473">
        <f t="shared" si="16"/>
        <v>30</v>
      </c>
      <c r="Y89" s="505">
        <f t="shared" si="16"/>
        <v>90</v>
      </c>
      <c r="Z89" s="51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6"/>
      <c r="AN89" s="507"/>
      <c r="AO89" s="508"/>
    </row>
    <row r="90" spans="1:41">
      <c r="A90" s="501">
        <v>85</v>
      </c>
      <c r="B90" s="519" t="s">
        <v>1024</v>
      </c>
      <c r="C90" s="515" t="s">
        <v>859</v>
      </c>
      <c r="D90" s="515">
        <v>1000</v>
      </c>
      <c r="E90" s="513">
        <f t="shared" si="15"/>
        <v>6000</v>
      </c>
      <c r="F90" s="473"/>
      <c r="G90" s="504">
        <f t="shared" si="19"/>
        <v>0</v>
      </c>
      <c r="H90" s="473"/>
      <c r="I90" s="503">
        <f t="shared" si="20"/>
        <v>0</v>
      </c>
      <c r="J90" s="513"/>
      <c r="K90" s="503">
        <f t="shared" si="21"/>
        <v>0</v>
      </c>
      <c r="L90" s="513"/>
      <c r="M90" s="503">
        <f t="shared" si="22"/>
        <v>0</v>
      </c>
      <c r="N90" s="513">
        <v>50</v>
      </c>
      <c r="O90" s="503">
        <f t="shared" si="23"/>
        <v>300</v>
      </c>
      <c r="P90" s="513"/>
      <c r="Q90" s="503">
        <f t="shared" si="24"/>
        <v>0</v>
      </c>
      <c r="R90" s="473"/>
      <c r="S90" s="503">
        <f t="shared" si="25"/>
        <v>0</v>
      </c>
      <c r="T90" s="513"/>
      <c r="U90" s="503">
        <f t="shared" si="26"/>
        <v>0</v>
      </c>
      <c r="V90" s="513"/>
      <c r="W90" s="503">
        <f t="shared" si="27"/>
        <v>0</v>
      </c>
      <c r="X90" s="473">
        <f t="shared" si="16"/>
        <v>50</v>
      </c>
      <c r="Y90" s="505">
        <f t="shared" si="16"/>
        <v>300</v>
      </c>
      <c r="Z90" s="51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6"/>
      <c r="AN90" s="507"/>
      <c r="AO90" s="508"/>
    </row>
    <row r="91" spans="1:41">
      <c r="A91" s="501">
        <v>86</v>
      </c>
      <c r="B91" s="519" t="s">
        <v>1025</v>
      </c>
      <c r="C91" s="515" t="s">
        <v>859</v>
      </c>
      <c r="D91" s="515">
        <v>200</v>
      </c>
      <c r="E91" s="513">
        <f t="shared" si="15"/>
        <v>1200</v>
      </c>
      <c r="F91" s="473"/>
      <c r="G91" s="504">
        <f t="shared" si="19"/>
        <v>0</v>
      </c>
      <c r="H91" s="473"/>
      <c r="I91" s="503">
        <f t="shared" si="20"/>
        <v>0</v>
      </c>
      <c r="J91" s="513"/>
      <c r="K91" s="503">
        <f t="shared" si="21"/>
        <v>0</v>
      </c>
      <c r="L91" s="513"/>
      <c r="M91" s="503">
        <f t="shared" si="22"/>
        <v>0</v>
      </c>
      <c r="N91" s="513">
        <v>20</v>
      </c>
      <c r="O91" s="503">
        <f t="shared" si="23"/>
        <v>24</v>
      </c>
      <c r="P91" s="513"/>
      <c r="Q91" s="503">
        <f t="shared" si="24"/>
        <v>0</v>
      </c>
      <c r="R91" s="473"/>
      <c r="S91" s="503">
        <f t="shared" si="25"/>
        <v>0</v>
      </c>
      <c r="T91" s="513"/>
      <c r="U91" s="503">
        <f t="shared" si="26"/>
        <v>0</v>
      </c>
      <c r="V91" s="513"/>
      <c r="W91" s="503">
        <f t="shared" si="27"/>
        <v>0</v>
      </c>
      <c r="X91" s="473">
        <f t="shared" si="16"/>
        <v>20</v>
      </c>
      <c r="Y91" s="505">
        <f t="shared" si="16"/>
        <v>24</v>
      </c>
      <c r="Z91" s="51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6"/>
      <c r="AN91" s="507"/>
      <c r="AO91" s="508"/>
    </row>
    <row r="92" spans="1:41">
      <c r="A92" s="501">
        <v>87</v>
      </c>
      <c r="B92" s="519" t="s">
        <v>1026</v>
      </c>
      <c r="C92" s="515" t="s">
        <v>859</v>
      </c>
      <c r="D92" s="515">
        <v>250</v>
      </c>
      <c r="E92" s="513">
        <f t="shared" si="15"/>
        <v>1500</v>
      </c>
      <c r="F92" s="473"/>
      <c r="G92" s="504">
        <f t="shared" si="19"/>
        <v>0</v>
      </c>
      <c r="H92" s="473"/>
      <c r="I92" s="503">
        <f t="shared" si="20"/>
        <v>0</v>
      </c>
      <c r="J92" s="513"/>
      <c r="K92" s="503">
        <f t="shared" si="21"/>
        <v>0</v>
      </c>
      <c r="L92" s="513"/>
      <c r="M92" s="503">
        <f t="shared" si="22"/>
        <v>0</v>
      </c>
      <c r="N92" s="513">
        <v>10</v>
      </c>
      <c r="O92" s="503">
        <f t="shared" si="23"/>
        <v>15</v>
      </c>
      <c r="P92" s="513"/>
      <c r="Q92" s="503">
        <f t="shared" si="24"/>
        <v>0</v>
      </c>
      <c r="R92" s="473">
        <v>35</v>
      </c>
      <c r="S92" s="503">
        <f t="shared" si="25"/>
        <v>52.5</v>
      </c>
      <c r="T92" s="513"/>
      <c r="U92" s="503">
        <f t="shared" si="26"/>
        <v>0</v>
      </c>
      <c r="V92" s="513"/>
      <c r="W92" s="503">
        <f t="shared" si="27"/>
        <v>0</v>
      </c>
      <c r="X92" s="473">
        <f t="shared" si="16"/>
        <v>45</v>
      </c>
      <c r="Y92" s="505">
        <f t="shared" si="16"/>
        <v>67.5</v>
      </c>
      <c r="Z92" s="516"/>
      <c r="AB92" s="466"/>
      <c r="AC92" s="466"/>
      <c r="AD92" s="466"/>
      <c r="AE92" s="466"/>
      <c r="AF92" s="466"/>
      <c r="AG92" s="466"/>
      <c r="AH92" s="466"/>
      <c r="AI92" s="466"/>
      <c r="AJ92" s="466"/>
      <c r="AK92" s="466"/>
      <c r="AL92" s="466"/>
      <c r="AM92" s="466"/>
      <c r="AN92" s="507"/>
      <c r="AO92" s="508"/>
    </row>
    <row r="93" spans="1:41">
      <c r="A93" s="501">
        <v>88</v>
      </c>
      <c r="B93" s="519" t="s">
        <v>1027</v>
      </c>
      <c r="C93" s="515" t="s">
        <v>859</v>
      </c>
      <c r="D93" s="515">
        <v>500</v>
      </c>
      <c r="E93" s="513">
        <f t="shared" si="15"/>
        <v>3000</v>
      </c>
      <c r="F93" s="473"/>
      <c r="G93" s="504">
        <f t="shared" si="19"/>
        <v>0</v>
      </c>
      <c r="H93" s="473"/>
      <c r="I93" s="503">
        <f t="shared" si="20"/>
        <v>0</v>
      </c>
      <c r="J93" s="513"/>
      <c r="K93" s="503">
        <f t="shared" si="21"/>
        <v>0</v>
      </c>
      <c r="L93" s="513"/>
      <c r="M93" s="503">
        <f t="shared" si="22"/>
        <v>0</v>
      </c>
      <c r="N93" s="513">
        <v>15</v>
      </c>
      <c r="O93" s="503">
        <f t="shared" si="23"/>
        <v>45</v>
      </c>
      <c r="P93" s="513"/>
      <c r="Q93" s="503">
        <f t="shared" si="24"/>
        <v>0</v>
      </c>
      <c r="R93" s="473"/>
      <c r="S93" s="503">
        <f t="shared" si="25"/>
        <v>0</v>
      </c>
      <c r="T93" s="513"/>
      <c r="U93" s="503">
        <f t="shared" si="26"/>
        <v>0</v>
      </c>
      <c r="V93" s="513"/>
      <c r="W93" s="503">
        <f t="shared" si="27"/>
        <v>0</v>
      </c>
      <c r="X93" s="473">
        <f t="shared" si="16"/>
        <v>15</v>
      </c>
      <c r="Y93" s="505">
        <f t="shared" si="16"/>
        <v>45</v>
      </c>
      <c r="Z93" s="51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466"/>
      <c r="AM93" s="466"/>
      <c r="AN93" s="507"/>
      <c r="AO93" s="508"/>
    </row>
    <row r="94" spans="1:41">
      <c r="A94" s="501">
        <v>89</v>
      </c>
      <c r="B94" s="519" t="s">
        <v>1028</v>
      </c>
      <c r="C94" s="515" t="s">
        <v>859</v>
      </c>
      <c r="D94" s="515">
        <v>1500</v>
      </c>
      <c r="E94" s="513">
        <f t="shared" si="15"/>
        <v>9000</v>
      </c>
      <c r="F94" s="473"/>
      <c r="G94" s="504">
        <f t="shared" si="19"/>
        <v>0</v>
      </c>
      <c r="H94" s="473"/>
      <c r="I94" s="503">
        <f t="shared" si="20"/>
        <v>0</v>
      </c>
      <c r="J94" s="513"/>
      <c r="K94" s="503">
        <f t="shared" si="21"/>
        <v>0</v>
      </c>
      <c r="L94" s="513"/>
      <c r="M94" s="503">
        <f t="shared" si="22"/>
        <v>0</v>
      </c>
      <c r="N94" s="513">
        <v>5</v>
      </c>
      <c r="O94" s="503">
        <f t="shared" si="23"/>
        <v>45</v>
      </c>
      <c r="P94" s="513"/>
      <c r="Q94" s="503">
        <f t="shared" si="24"/>
        <v>0</v>
      </c>
      <c r="R94" s="473"/>
      <c r="S94" s="503">
        <f t="shared" si="25"/>
        <v>0</v>
      </c>
      <c r="T94" s="513"/>
      <c r="U94" s="503">
        <f t="shared" si="26"/>
        <v>0</v>
      </c>
      <c r="V94" s="513"/>
      <c r="W94" s="503">
        <f t="shared" si="27"/>
        <v>0</v>
      </c>
      <c r="X94" s="473">
        <f t="shared" si="16"/>
        <v>5</v>
      </c>
      <c r="Y94" s="505">
        <f t="shared" si="16"/>
        <v>45</v>
      </c>
      <c r="Z94" s="51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N94" s="507"/>
      <c r="AO94" s="508"/>
    </row>
    <row r="95" spans="1:41">
      <c r="A95" s="501">
        <v>90</v>
      </c>
      <c r="B95" s="519" t="s">
        <v>1029</v>
      </c>
      <c r="C95" s="515" t="s">
        <v>859</v>
      </c>
      <c r="D95" s="515">
        <v>300</v>
      </c>
      <c r="E95" s="513">
        <f t="shared" si="15"/>
        <v>1800</v>
      </c>
      <c r="F95" s="473"/>
      <c r="G95" s="504">
        <f t="shared" si="19"/>
        <v>0</v>
      </c>
      <c r="H95" s="473"/>
      <c r="I95" s="503">
        <f t="shared" si="20"/>
        <v>0</v>
      </c>
      <c r="J95" s="513">
        <v>50</v>
      </c>
      <c r="K95" s="503">
        <f t="shared" si="21"/>
        <v>90</v>
      </c>
      <c r="L95" s="513"/>
      <c r="M95" s="503">
        <f t="shared" si="22"/>
        <v>0</v>
      </c>
      <c r="N95" s="513">
        <v>60</v>
      </c>
      <c r="O95" s="503">
        <f t="shared" si="23"/>
        <v>108</v>
      </c>
      <c r="P95" s="513"/>
      <c r="Q95" s="503">
        <f t="shared" si="24"/>
        <v>0</v>
      </c>
      <c r="R95" s="473"/>
      <c r="S95" s="503">
        <f t="shared" si="25"/>
        <v>0</v>
      </c>
      <c r="T95" s="513"/>
      <c r="U95" s="503">
        <f t="shared" si="26"/>
        <v>0</v>
      </c>
      <c r="V95" s="513"/>
      <c r="W95" s="503">
        <f t="shared" si="27"/>
        <v>0</v>
      </c>
      <c r="X95" s="473">
        <f t="shared" si="16"/>
        <v>110</v>
      </c>
      <c r="Y95" s="505">
        <f t="shared" si="16"/>
        <v>198</v>
      </c>
      <c r="Z95" s="51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6"/>
      <c r="AN95" s="507"/>
      <c r="AO95" s="508"/>
    </row>
    <row r="96" spans="1:41">
      <c r="A96" s="501">
        <v>91</v>
      </c>
      <c r="B96" s="519" t="s">
        <v>1030</v>
      </c>
      <c r="C96" s="515" t="s">
        <v>859</v>
      </c>
      <c r="D96" s="515">
        <v>600</v>
      </c>
      <c r="E96" s="513">
        <f t="shared" si="15"/>
        <v>3600</v>
      </c>
      <c r="F96" s="473"/>
      <c r="G96" s="504">
        <f t="shared" si="19"/>
        <v>0</v>
      </c>
      <c r="H96" s="473"/>
      <c r="I96" s="503">
        <f t="shared" si="20"/>
        <v>0</v>
      </c>
      <c r="J96" s="513"/>
      <c r="K96" s="503">
        <f t="shared" si="21"/>
        <v>0</v>
      </c>
      <c r="L96" s="513"/>
      <c r="M96" s="503">
        <f t="shared" si="22"/>
        <v>0</v>
      </c>
      <c r="N96" s="513">
        <v>15</v>
      </c>
      <c r="O96" s="503">
        <f t="shared" si="23"/>
        <v>54</v>
      </c>
      <c r="P96" s="513"/>
      <c r="Q96" s="503">
        <f t="shared" si="24"/>
        <v>0</v>
      </c>
      <c r="R96" s="473"/>
      <c r="S96" s="503">
        <f t="shared" si="25"/>
        <v>0</v>
      </c>
      <c r="T96" s="513"/>
      <c r="U96" s="503">
        <f t="shared" si="26"/>
        <v>0</v>
      </c>
      <c r="V96" s="513"/>
      <c r="W96" s="503">
        <f t="shared" si="27"/>
        <v>0</v>
      </c>
      <c r="X96" s="473">
        <f t="shared" si="16"/>
        <v>15</v>
      </c>
      <c r="Y96" s="505">
        <f t="shared" si="16"/>
        <v>54</v>
      </c>
      <c r="Z96" s="51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6"/>
      <c r="AN96" s="507"/>
      <c r="AO96" s="508"/>
    </row>
    <row r="97" spans="1:41">
      <c r="A97" s="501">
        <v>92</v>
      </c>
      <c r="B97" s="519" t="s">
        <v>1031</v>
      </c>
      <c r="C97" s="515" t="s">
        <v>859</v>
      </c>
      <c r="D97" s="515">
        <v>200</v>
      </c>
      <c r="E97" s="513">
        <f t="shared" si="15"/>
        <v>1200</v>
      </c>
      <c r="F97" s="473"/>
      <c r="G97" s="504">
        <f t="shared" si="19"/>
        <v>0</v>
      </c>
      <c r="H97" s="473"/>
      <c r="I97" s="503">
        <f t="shared" si="20"/>
        <v>0</v>
      </c>
      <c r="J97" s="513"/>
      <c r="K97" s="503">
        <f t="shared" si="21"/>
        <v>0</v>
      </c>
      <c r="L97" s="513"/>
      <c r="M97" s="503">
        <f t="shared" si="22"/>
        <v>0</v>
      </c>
      <c r="N97" s="513">
        <v>20</v>
      </c>
      <c r="O97" s="503">
        <f t="shared" si="23"/>
        <v>24</v>
      </c>
      <c r="P97" s="513"/>
      <c r="Q97" s="503">
        <f t="shared" si="24"/>
        <v>0</v>
      </c>
      <c r="R97" s="473"/>
      <c r="S97" s="503">
        <f t="shared" si="25"/>
        <v>0</v>
      </c>
      <c r="T97" s="513"/>
      <c r="U97" s="503">
        <f t="shared" si="26"/>
        <v>0</v>
      </c>
      <c r="V97" s="513"/>
      <c r="W97" s="503">
        <f t="shared" si="27"/>
        <v>0</v>
      </c>
      <c r="X97" s="473">
        <f t="shared" si="16"/>
        <v>20</v>
      </c>
      <c r="Y97" s="505">
        <f t="shared" si="16"/>
        <v>24</v>
      </c>
      <c r="Z97" s="51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6"/>
      <c r="AN97" s="507"/>
      <c r="AO97" s="508"/>
    </row>
    <row r="98" spans="1:41">
      <c r="A98" s="501">
        <v>93</v>
      </c>
      <c r="B98" s="519" t="s">
        <v>1032</v>
      </c>
      <c r="C98" s="515" t="s">
        <v>859</v>
      </c>
      <c r="D98" s="515">
        <v>200</v>
      </c>
      <c r="E98" s="513">
        <f t="shared" si="15"/>
        <v>1200</v>
      </c>
      <c r="F98" s="473"/>
      <c r="G98" s="504">
        <f t="shared" si="19"/>
        <v>0</v>
      </c>
      <c r="H98" s="473"/>
      <c r="I98" s="503">
        <f t="shared" si="20"/>
        <v>0</v>
      </c>
      <c r="J98" s="513"/>
      <c r="K98" s="503">
        <f t="shared" si="21"/>
        <v>0</v>
      </c>
      <c r="L98" s="513"/>
      <c r="M98" s="503">
        <f t="shared" si="22"/>
        <v>0</v>
      </c>
      <c r="N98" s="513">
        <v>20</v>
      </c>
      <c r="O98" s="503">
        <f t="shared" si="23"/>
        <v>24</v>
      </c>
      <c r="P98" s="513"/>
      <c r="Q98" s="503">
        <f t="shared" si="24"/>
        <v>0</v>
      </c>
      <c r="R98" s="473"/>
      <c r="S98" s="503">
        <f t="shared" si="25"/>
        <v>0</v>
      </c>
      <c r="T98" s="513"/>
      <c r="U98" s="503">
        <f t="shared" si="26"/>
        <v>0</v>
      </c>
      <c r="V98" s="513"/>
      <c r="W98" s="503">
        <f t="shared" si="27"/>
        <v>0</v>
      </c>
      <c r="X98" s="473">
        <f t="shared" si="16"/>
        <v>20</v>
      </c>
      <c r="Y98" s="505">
        <f t="shared" si="16"/>
        <v>24</v>
      </c>
      <c r="Z98" s="51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466"/>
      <c r="AM98" s="466"/>
      <c r="AN98" s="507"/>
      <c r="AO98" s="508"/>
    </row>
    <row r="99" spans="1:41">
      <c r="A99" s="501">
        <v>94</v>
      </c>
      <c r="B99" s="519" t="s">
        <v>1033</v>
      </c>
      <c r="C99" s="515" t="s">
        <v>859</v>
      </c>
      <c r="D99" s="515">
        <v>200</v>
      </c>
      <c r="E99" s="513">
        <f t="shared" si="15"/>
        <v>1200</v>
      </c>
      <c r="F99" s="473"/>
      <c r="G99" s="504">
        <f t="shared" si="19"/>
        <v>0</v>
      </c>
      <c r="H99" s="473"/>
      <c r="I99" s="503">
        <f t="shared" si="20"/>
        <v>0</v>
      </c>
      <c r="J99" s="513"/>
      <c r="K99" s="503">
        <f t="shared" si="21"/>
        <v>0</v>
      </c>
      <c r="L99" s="513"/>
      <c r="M99" s="503">
        <f t="shared" si="22"/>
        <v>0</v>
      </c>
      <c r="N99" s="513">
        <v>10</v>
      </c>
      <c r="O99" s="503">
        <f t="shared" si="23"/>
        <v>12</v>
      </c>
      <c r="P99" s="513"/>
      <c r="Q99" s="503">
        <f t="shared" si="24"/>
        <v>0</v>
      </c>
      <c r="R99" s="473"/>
      <c r="S99" s="503">
        <f t="shared" si="25"/>
        <v>0</v>
      </c>
      <c r="T99" s="513"/>
      <c r="U99" s="503">
        <f t="shared" si="26"/>
        <v>0</v>
      </c>
      <c r="V99" s="513"/>
      <c r="W99" s="503">
        <f t="shared" si="27"/>
        <v>0</v>
      </c>
      <c r="X99" s="473">
        <f t="shared" si="16"/>
        <v>10</v>
      </c>
      <c r="Y99" s="505">
        <f t="shared" si="16"/>
        <v>12</v>
      </c>
      <c r="Z99" s="51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6"/>
      <c r="AN99" s="507"/>
      <c r="AO99" s="508"/>
    </row>
    <row r="100" spans="1:41">
      <c r="A100" s="501">
        <v>95</v>
      </c>
      <c r="B100" s="519" t="s">
        <v>1034</v>
      </c>
      <c r="C100" s="515" t="s">
        <v>859</v>
      </c>
      <c r="D100" s="515">
        <v>2200</v>
      </c>
      <c r="E100" s="513">
        <f t="shared" si="15"/>
        <v>13200</v>
      </c>
      <c r="F100" s="473"/>
      <c r="G100" s="504">
        <f t="shared" si="19"/>
        <v>0</v>
      </c>
      <c r="H100" s="473"/>
      <c r="I100" s="503">
        <f t="shared" si="20"/>
        <v>0</v>
      </c>
      <c r="J100" s="513">
        <v>20</v>
      </c>
      <c r="K100" s="503">
        <f t="shared" si="21"/>
        <v>264</v>
      </c>
      <c r="L100" s="513"/>
      <c r="M100" s="503">
        <f t="shared" si="22"/>
        <v>0</v>
      </c>
      <c r="N100" s="513"/>
      <c r="O100" s="503">
        <f t="shared" si="23"/>
        <v>0</v>
      </c>
      <c r="P100" s="513"/>
      <c r="Q100" s="503">
        <f t="shared" si="24"/>
        <v>0</v>
      </c>
      <c r="R100" s="473">
        <v>15</v>
      </c>
      <c r="S100" s="503">
        <f t="shared" si="25"/>
        <v>198</v>
      </c>
      <c r="T100" s="513"/>
      <c r="U100" s="503">
        <f t="shared" si="26"/>
        <v>0</v>
      </c>
      <c r="V100" s="513"/>
      <c r="W100" s="503">
        <f t="shared" si="27"/>
        <v>0</v>
      </c>
      <c r="X100" s="473">
        <f t="shared" si="16"/>
        <v>35</v>
      </c>
      <c r="Y100" s="505">
        <f t="shared" si="16"/>
        <v>462</v>
      </c>
      <c r="Z100" s="51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507"/>
      <c r="AO100" s="508"/>
    </row>
    <row r="101" spans="1:41">
      <c r="A101" s="501">
        <v>96</v>
      </c>
      <c r="B101" s="520" t="s">
        <v>1035</v>
      </c>
      <c r="C101" s="515" t="s">
        <v>859</v>
      </c>
      <c r="D101" s="515">
        <v>300</v>
      </c>
      <c r="E101" s="513">
        <f t="shared" si="15"/>
        <v>1800</v>
      </c>
      <c r="F101" s="473"/>
      <c r="G101" s="504">
        <f t="shared" si="19"/>
        <v>0</v>
      </c>
      <c r="H101" s="473"/>
      <c r="I101" s="503">
        <f t="shared" si="20"/>
        <v>0</v>
      </c>
      <c r="J101" s="513"/>
      <c r="K101" s="503">
        <f t="shared" si="21"/>
        <v>0</v>
      </c>
      <c r="L101" s="513"/>
      <c r="M101" s="503">
        <f t="shared" si="22"/>
        <v>0</v>
      </c>
      <c r="N101" s="513"/>
      <c r="O101" s="503">
        <f t="shared" si="23"/>
        <v>0</v>
      </c>
      <c r="P101" s="513"/>
      <c r="Q101" s="503">
        <f t="shared" si="24"/>
        <v>0</v>
      </c>
      <c r="R101" s="473">
        <v>20</v>
      </c>
      <c r="S101" s="503">
        <f t="shared" si="25"/>
        <v>36</v>
      </c>
      <c r="T101" s="513"/>
      <c r="U101" s="503">
        <f t="shared" si="26"/>
        <v>0</v>
      </c>
      <c r="V101" s="513"/>
      <c r="W101" s="503">
        <f t="shared" si="27"/>
        <v>0</v>
      </c>
      <c r="X101" s="473">
        <f t="shared" si="16"/>
        <v>20</v>
      </c>
      <c r="Y101" s="505">
        <f t="shared" si="16"/>
        <v>36</v>
      </c>
      <c r="Z101" s="51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6"/>
      <c r="AN101" s="507"/>
      <c r="AO101" s="508"/>
    </row>
    <row r="102" spans="1:41">
      <c r="A102" s="501">
        <v>97</v>
      </c>
      <c r="B102" s="520" t="s">
        <v>1036</v>
      </c>
      <c r="C102" s="515" t="s">
        <v>859</v>
      </c>
      <c r="D102" s="515">
        <v>400</v>
      </c>
      <c r="E102" s="513">
        <f t="shared" si="15"/>
        <v>2400</v>
      </c>
      <c r="F102" s="473"/>
      <c r="G102" s="504">
        <f t="shared" si="19"/>
        <v>0</v>
      </c>
      <c r="H102" s="473"/>
      <c r="I102" s="503">
        <f t="shared" si="20"/>
        <v>0</v>
      </c>
      <c r="J102" s="513"/>
      <c r="K102" s="503">
        <f t="shared" si="21"/>
        <v>0</v>
      </c>
      <c r="L102" s="513"/>
      <c r="M102" s="503">
        <f t="shared" si="22"/>
        <v>0</v>
      </c>
      <c r="N102" s="513"/>
      <c r="O102" s="503">
        <f t="shared" si="23"/>
        <v>0</v>
      </c>
      <c r="P102" s="513"/>
      <c r="Q102" s="503">
        <f t="shared" si="24"/>
        <v>0</v>
      </c>
      <c r="R102" s="473">
        <v>25</v>
      </c>
      <c r="S102" s="503">
        <f t="shared" si="25"/>
        <v>60</v>
      </c>
      <c r="T102" s="513"/>
      <c r="U102" s="503">
        <f t="shared" si="26"/>
        <v>0</v>
      </c>
      <c r="V102" s="513"/>
      <c r="W102" s="503">
        <f t="shared" si="27"/>
        <v>0</v>
      </c>
      <c r="X102" s="473">
        <f t="shared" ref="X102:Y126" si="28">V102+T102+R102+P102+N102+L102+J102+H102+F102</f>
        <v>25</v>
      </c>
      <c r="Y102" s="505">
        <f t="shared" si="28"/>
        <v>60</v>
      </c>
      <c r="Z102" s="51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6"/>
      <c r="AN102" s="507"/>
      <c r="AO102" s="508"/>
    </row>
    <row r="103" spans="1:41">
      <c r="A103" s="501">
        <v>98</v>
      </c>
      <c r="B103" s="520" t="s">
        <v>1037</v>
      </c>
      <c r="C103" s="515" t="s">
        <v>859</v>
      </c>
      <c r="D103" s="515">
        <v>500</v>
      </c>
      <c r="E103" s="513">
        <f t="shared" si="15"/>
        <v>3000</v>
      </c>
      <c r="F103" s="473"/>
      <c r="G103" s="504">
        <f t="shared" si="19"/>
        <v>0</v>
      </c>
      <c r="H103" s="473"/>
      <c r="I103" s="503">
        <f t="shared" si="20"/>
        <v>0</v>
      </c>
      <c r="J103" s="513"/>
      <c r="K103" s="503">
        <f t="shared" si="21"/>
        <v>0</v>
      </c>
      <c r="L103" s="513"/>
      <c r="M103" s="503">
        <f t="shared" si="22"/>
        <v>0</v>
      </c>
      <c r="N103" s="513"/>
      <c r="O103" s="503">
        <f t="shared" si="23"/>
        <v>0</v>
      </c>
      <c r="P103" s="513"/>
      <c r="Q103" s="503">
        <f t="shared" si="24"/>
        <v>0</v>
      </c>
      <c r="R103" s="473">
        <v>20</v>
      </c>
      <c r="S103" s="503">
        <f t="shared" si="25"/>
        <v>60</v>
      </c>
      <c r="T103" s="513"/>
      <c r="U103" s="503">
        <f t="shared" si="26"/>
        <v>0</v>
      </c>
      <c r="V103" s="513"/>
      <c r="W103" s="503">
        <f t="shared" si="27"/>
        <v>0</v>
      </c>
      <c r="X103" s="473">
        <f t="shared" si="28"/>
        <v>20</v>
      </c>
      <c r="Y103" s="505">
        <f t="shared" si="28"/>
        <v>60</v>
      </c>
      <c r="Z103" s="51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507"/>
      <c r="AO103" s="508"/>
    </row>
    <row r="104" spans="1:41">
      <c r="A104" s="501">
        <v>99</v>
      </c>
      <c r="B104" s="520" t="s">
        <v>1038</v>
      </c>
      <c r="C104" s="515" t="s">
        <v>859</v>
      </c>
      <c r="D104" s="515">
        <v>200</v>
      </c>
      <c r="E104" s="513">
        <f t="shared" si="15"/>
        <v>1200</v>
      </c>
      <c r="F104" s="473"/>
      <c r="G104" s="504">
        <f t="shared" si="19"/>
        <v>0</v>
      </c>
      <c r="H104" s="473"/>
      <c r="I104" s="503">
        <f t="shared" si="20"/>
        <v>0</v>
      </c>
      <c r="J104" s="513"/>
      <c r="K104" s="503">
        <f t="shared" si="21"/>
        <v>0</v>
      </c>
      <c r="L104" s="513"/>
      <c r="M104" s="503">
        <f t="shared" si="22"/>
        <v>0</v>
      </c>
      <c r="N104" s="513"/>
      <c r="O104" s="503">
        <f t="shared" si="23"/>
        <v>0</v>
      </c>
      <c r="P104" s="513"/>
      <c r="Q104" s="503">
        <f t="shared" si="24"/>
        <v>0</v>
      </c>
      <c r="R104" s="473">
        <v>20</v>
      </c>
      <c r="S104" s="503">
        <f t="shared" si="25"/>
        <v>24</v>
      </c>
      <c r="T104" s="513"/>
      <c r="U104" s="503">
        <f t="shared" si="26"/>
        <v>0</v>
      </c>
      <c r="V104" s="513"/>
      <c r="W104" s="503">
        <f t="shared" si="27"/>
        <v>0</v>
      </c>
      <c r="X104" s="473">
        <f t="shared" si="28"/>
        <v>20</v>
      </c>
      <c r="Y104" s="505">
        <f t="shared" si="28"/>
        <v>24</v>
      </c>
      <c r="Z104" s="51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507"/>
      <c r="AO104" s="508"/>
    </row>
    <row r="105" spans="1:41">
      <c r="A105" s="501">
        <v>101</v>
      </c>
      <c r="B105" s="520" t="s">
        <v>1039</v>
      </c>
      <c r="C105" s="515" t="s">
        <v>859</v>
      </c>
      <c r="D105" s="515">
        <v>280</v>
      </c>
      <c r="E105" s="513">
        <f t="shared" si="15"/>
        <v>1680</v>
      </c>
      <c r="F105" s="473"/>
      <c r="G105" s="504">
        <f t="shared" si="19"/>
        <v>0</v>
      </c>
      <c r="H105" s="473"/>
      <c r="I105" s="503">
        <f t="shared" si="20"/>
        <v>0</v>
      </c>
      <c r="J105" s="513">
        <v>25</v>
      </c>
      <c r="K105" s="503">
        <f t="shared" si="21"/>
        <v>42</v>
      </c>
      <c r="L105" s="513"/>
      <c r="M105" s="503">
        <f t="shared" si="22"/>
        <v>0</v>
      </c>
      <c r="N105" s="513"/>
      <c r="O105" s="503">
        <f t="shared" si="23"/>
        <v>0</v>
      </c>
      <c r="P105" s="513"/>
      <c r="Q105" s="503">
        <f t="shared" si="24"/>
        <v>0</v>
      </c>
      <c r="R105" s="473">
        <v>35</v>
      </c>
      <c r="S105" s="503">
        <f t="shared" si="25"/>
        <v>58.8</v>
      </c>
      <c r="T105" s="513"/>
      <c r="U105" s="503">
        <f t="shared" si="26"/>
        <v>0</v>
      </c>
      <c r="V105" s="513"/>
      <c r="W105" s="503">
        <f t="shared" si="27"/>
        <v>0</v>
      </c>
      <c r="X105" s="473">
        <f t="shared" si="28"/>
        <v>60</v>
      </c>
      <c r="Y105" s="505">
        <f t="shared" si="28"/>
        <v>100.8</v>
      </c>
      <c r="Z105" s="51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466"/>
      <c r="AM105" s="466"/>
      <c r="AN105" s="507"/>
      <c r="AO105" s="508"/>
    </row>
    <row r="106" spans="1:41">
      <c r="A106" s="501">
        <v>102</v>
      </c>
      <c r="B106" s="520" t="s">
        <v>1040</v>
      </c>
      <c r="C106" s="515" t="s">
        <v>859</v>
      </c>
      <c r="D106" s="515">
        <v>500</v>
      </c>
      <c r="E106" s="513">
        <f t="shared" si="15"/>
        <v>3000</v>
      </c>
      <c r="F106" s="473"/>
      <c r="G106" s="504">
        <f t="shared" si="19"/>
        <v>0</v>
      </c>
      <c r="H106" s="473"/>
      <c r="I106" s="503">
        <f t="shared" si="20"/>
        <v>0</v>
      </c>
      <c r="J106" s="513"/>
      <c r="K106" s="503">
        <f t="shared" si="21"/>
        <v>0</v>
      </c>
      <c r="L106" s="513"/>
      <c r="M106" s="503">
        <f t="shared" si="22"/>
        <v>0</v>
      </c>
      <c r="N106" s="513"/>
      <c r="O106" s="503">
        <f t="shared" si="23"/>
        <v>0</v>
      </c>
      <c r="P106" s="513"/>
      <c r="Q106" s="503">
        <f t="shared" si="24"/>
        <v>0</v>
      </c>
      <c r="R106" s="473">
        <v>35</v>
      </c>
      <c r="S106" s="503">
        <f t="shared" si="25"/>
        <v>105</v>
      </c>
      <c r="T106" s="513"/>
      <c r="U106" s="503">
        <f t="shared" si="26"/>
        <v>0</v>
      </c>
      <c r="V106" s="513"/>
      <c r="W106" s="503">
        <f t="shared" si="27"/>
        <v>0</v>
      </c>
      <c r="X106" s="473">
        <f t="shared" si="28"/>
        <v>35</v>
      </c>
      <c r="Y106" s="505">
        <f t="shared" si="28"/>
        <v>105</v>
      </c>
      <c r="Z106" s="51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6"/>
      <c r="AN106" s="507"/>
      <c r="AO106" s="508"/>
    </row>
    <row r="107" spans="1:41">
      <c r="A107" s="501">
        <v>103</v>
      </c>
      <c r="B107" s="520" t="s">
        <v>1041</v>
      </c>
      <c r="C107" s="515" t="s">
        <v>859</v>
      </c>
      <c r="D107" s="515">
        <v>400</v>
      </c>
      <c r="E107" s="513">
        <f t="shared" si="15"/>
        <v>2400</v>
      </c>
      <c r="F107" s="473"/>
      <c r="G107" s="504">
        <f t="shared" si="19"/>
        <v>0</v>
      </c>
      <c r="H107" s="473"/>
      <c r="I107" s="503">
        <f t="shared" si="20"/>
        <v>0</v>
      </c>
      <c r="J107" s="513"/>
      <c r="K107" s="503">
        <f t="shared" si="21"/>
        <v>0</v>
      </c>
      <c r="L107" s="513"/>
      <c r="M107" s="503">
        <f t="shared" si="22"/>
        <v>0</v>
      </c>
      <c r="N107" s="513"/>
      <c r="O107" s="503">
        <f t="shared" si="23"/>
        <v>0</v>
      </c>
      <c r="P107" s="513"/>
      <c r="Q107" s="503">
        <f t="shared" si="24"/>
        <v>0</v>
      </c>
      <c r="R107" s="473">
        <v>25</v>
      </c>
      <c r="S107" s="503">
        <f t="shared" si="25"/>
        <v>60</v>
      </c>
      <c r="T107" s="513"/>
      <c r="U107" s="503">
        <f t="shared" si="26"/>
        <v>0</v>
      </c>
      <c r="V107" s="513"/>
      <c r="W107" s="503">
        <f t="shared" si="27"/>
        <v>0</v>
      </c>
      <c r="X107" s="473">
        <f t="shared" si="28"/>
        <v>25</v>
      </c>
      <c r="Y107" s="505">
        <f t="shared" si="28"/>
        <v>60</v>
      </c>
      <c r="Z107" s="516"/>
      <c r="AB107" s="466"/>
      <c r="AC107" s="466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6"/>
      <c r="AN107" s="507"/>
      <c r="AO107" s="508"/>
    </row>
    <row r="108" spans="1:41">
      <c r="A108" s="501">
        <v>104</v>
      </c>
      <c r="B108" s="520" t="s">
        <v>1042</v>
      </c>
      <c r="C108" s="515" t="s">
        <v>859</v>
      </c>
      <c r="D108" s="515">
        <v>1500</v>
      </c>
      <c r="E108" s="513">
        <f t="shared" si="15"/>
        <v>9000</v>
      </c>
      <c r="F108" s="473"/>
      <c r="G108" s="504">
        <f t="shared" si="19"/>
        <v>0</v>
      </c>
      <c r="H108" s="473"/>
      <c r="I108" s="503">
        <f t="shared" si="20"/>
        <v>0</v>
      </c>
      <c r="J108" s="513"/>
      <c r="K108" s="503">
        <f t="shared" si="21"/>
        <v>0</v>
      </c>
      <c r="L108" s="513"/>
      <c r="M108" s="503">
        <f t="shared" si="22"/>
        <v>0</v>
      </c>
      <c r="N108" s="513"/>
      <c r="O108" s="503">
        <f t="shared" si="23"/>
        <v>0</v>
      </c>
      <c r="P108" s="513"/>
      <c r="Q108" s="503">
        <f t="shared" si="24"/>
        <v>0</v>
      </c>
      <c r="R108" s="473">
        <v>20</v>
      </c>
      <c r="S108" s="503">
        <f t="shared" si="25"/>
        <v>180</v>
      </c>
      <c r="T108" s="513"/>
      <c r="U108" s="503">
        <f t="shared" si="26"/>
        <v>0</v>
      </c>
      <c r="V108" s="513"/>
      <c r="W108" s="503">
        <f t="shared" si="27"/>
        <v>0</v>
      </c>
      <c r="X108" s="473">
        <f t="shared" si="28"/>
        <v>20</v>
      </c>
      <c r="Y108" s="505">
        <f t="shared" si="28"/>
        <v>180</v>
      </c>
      <c r="Z108" s="51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6"/>
      <c r="AN108" s="507"/>
      <c r="AO108" s="508"/>
    </row>
    <row r="109" spans="1:41">
      <c r="A109" s="501">
        <v>105</v>
      </c>
      <c r="B109" s="520" t="s">
        <v>1043</v>
      </c>
      <c r="C109" s="515" t="s">
        <v>859</v>
      </c>
      <c r="D109" s="515">
        <v>2000</v>
      </c>
      <c r="E109" s="513">
        <f t="shared" si="15"/>
        <v>12000</v>
      </c>
      <c r="F109" s="473"/>
      <c r="G109" s="504">
        <f t="shared" si="19"/>
        <v>0</v>
      </c>
      <c r="H109" s="473"/>
      <c r="I109" s="503">
        <f t="shared" si="20"/>
        <v>0</v>
      </c>
      <c r="J109" s="513"/>
      <c r="K109" s="503">
        <f t="shared" si="21"/>
        <v>0</v>
      </c>
      <c r="L109" s="513"/>
      <c r="M109" s="503">
        <f t="shared" si="22"/>
        <v>0</v>
      </c>
      <c r="N109" s="513"/>
      <c r="O109" s="503">
        <f t="shared" si="23"/>
        <v>0</v>
      </c>
      <c r="P109" s="513"/>
      <c r="Q109" s="503">
        <f t="shared" si="24"/>
        <v>0</v>
      </c>
      <c r="R109" s="473">
        <v>15</v>
      </c>
      <c r="S109" s="503">
        <f t="shared" si="25"/>
        <v>180</v>
      </c>
      <c r="T109" s="513"/>
      <c r="U109" s="503">
        <f t="shared" si="26"/>
        <v>0</v>
      </c>
      <c r="V109" s="513"/>
      <c r="W109" s="503">
        <f t="shared" si="27"/>
        <v>0</v>
      </c>
      <c r="X109" s="473">
        <f t="shared" si="28"/>
        <v>15</v>
      </c>
      <c r="Y109" s="505">
        <f t="shared" si="28"/>
        <v>180</v>
      </c>
      <c r="Z109" s="51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6"/>
      <c r="AN109" s="507"/>
      <c r="AO109" s="508"/>
    </row>
    <row r="110" spans="1:41">
      <c r="A110" s="501">
        <v>106</v>
      </c>
      <c r="B110" s="520" t="s">
        <v>1044</v>
      </c>
      <c r="C110" s="515" t="s">
        <v>859</v>
      </c>
      <c r="D110" s="515">
        <v>500</v>
      </c>
      <c r="E110" s="513">
        <f t="shared" si="15"/>
        <v>3000</v>
      </c>
      <c r="F110" s="473"/>
      <c r="G110" s="504">
        <f t="shared" si="19"/>
        <v>0</v>
      </c>
      <c r="H110" s="473"/>
      <c r="I110" s="503">
        <f t="shared" si="20"/>
        <v>0</v>
      </c>
      <c r="J110" s="513"/>
      <c r="K110" s="503">
        <f t="shared" si="21"/>
        <v>0</v>
      </c>
      <c r="L110" s="513"/>
      <c r="M110" s="503">
        <f t="shared" si="22"/>
        <v>0</v>
      </c>
      <c r="N110" s="513"/>
      <c r="O110" s="503">
        <f t="shared" si="23"/>
        <v>0</v>
      </c>
      <c r="P110" s="513"/>
      <c r="Q110" s="503">
        <f t="shared" si="24"/>
        <v>0</v>
      </c>
      <c r="R110" s="473">
        <v>10</v>
      </c>
      <c r="S110" s="503">
        <f t="shared" si="25"/>
        <v>30</v>
      </c>
      <c r="T110" s="513"/>
      <c r="U110" s="503">
        <f t="shared" si="26"/>
        <v>0</v>
      </c>
      <c r="V110" s="513"/>
      <c r="W110" s="503">
        <f t="shared" si="27"/>
        <v>0</v>
      </c>
      <c r="X110" s="473">
        <f t="shared" si="28"/>
        <v>10</v>
      </c>
      <c r="Y110" s="505">
        <f t="shared" si="28"/>
        <v>30</v>
      </c>
      <c r="Z110" s="51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507"/>
      <c r="AO110" s="508"/>
    </row>
    <row r="111" spans="1:41">
      <c r="A111" s="501">
        <v>107</v>
      </c>
      <c r="B111" s="520" t="s">
        <v>1045</v>
      </c>
      <c r="C111" s="515" t="s">
        <v>859</v>
      </c>
      <c r="D111" s="515">
        <v>1000</v>
      </c>
      <c r="E111" s="513">
        <f t="shared" si="15"/>
        <v>6000</v>
      </c>
      <c r="F111" s="473"/>
      <c r="G111" s="504">
        <f t="shared" si="19"/>
        <v>0</v>
      </c>
      <c r="H111" s="473"/>
      <c r="I111" s="503">
        <f t="shared" si="20"/>
        <v>0</v>
      </c>
      <c r="J111" s="513"/>
      <c r="K111" s="503">
        <f t="shared" si="21"/>
        <v>0</v>
      </c>
      <c r="L111" s="513"/>
      <c r="M111" s="503">
        <f t="shared" si="22"/>
        <v>0</v>
      </c>
      <c r="N111" s="513"/>
      <c r="O111" s="503">
        <f t="shared" si="23"/>
        <v>0</v>
      </c>
      <c r="P111" s="513"/>
      <c r="Q111" s="503">
        <f t="shared" si="24"/>
        <v>0</v>
      </c>
      <c r="R111" s="473">
        <v>15</v>
      </c>
      <c r="S111" s="503">
        <f t="shared" si="25"/>
        <v>90</v>
      </c>
      <c r="T111" s="513"/>
      <c r="U111" s="503">
        <f t="shared" si="26"/>
        <v>0</v>
      </c>
      <c r="V111" s="513"/>
      <c r="W111" s="503">
        <f t="shared" si="27"/>
        <v>0</v>
      </c>
      <c r="X111" s="473">
        <f t="shared" si="28"/>
        <v>15</v>
      </c>
      <c r="Y111" s="505">
        <f t="shared" si="28"/>
        <v>90</v>
      </c>
      <c r="Z111" s="51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507"/>
      <c r="AO111" s="508"/>
    </row>
    <row r="112" spans="1:41">
      <c r="A112" s="501">
        <v>108</v>
      </c>
      <c r="B112" s="520" t="s">
        <v>1046</v>
      </c>
      <c r="C112" s="515" t="s">
        <v>859</v>
      </c>
      <c r="D112" s="515">
        <v>2000</v>
      </c>
      <c r="E112" s="513">
        <f t="shared" si="15"/>
        <v>12000</v>
      </c>
      <c r="F112" s="473"/>
      <c r="G112" s="504">
        <f t="shared" si="19"/>
        <v>0</v>
      </c>
      <c r="H112" s="473"/>
      <c r="I112" s="503">
        <f t="shared" si="20"/>
        <v>0</v>
      </c>
      <c r="J112" s="513"/>
      <c r="K112" s="503">
        <f t="shared" si="21"/>
        <v>0</v>
      </c>
      <c r="L112" s="513"/>
      <c r="M112" s="503">
        <f t="shared" si="22"/>
        <v>0</v>
      </c>
      <c r="N112" s="513"/>
      <c r="O112" s="503">
        <f t="shared" si="23"/>
        <v>0</v>
      </c>
      <c r="P112" s="513"/>
      <c r="Q112" s="503">
        <f t="shared" si="24"/>
        <v>0</v>
      </c>
      <c r="R112" s="473">
        <v>15</v>
      </c>
      <c r="S112" s="503">
        <f t="shared" si="25"/>
        <v>180</v>
      </c>
      <c r="T112" s="513"/>
      <c r="U112" s="503">
        <f t="shared" si="26"/>
        <v>0</v>
      </c>
      <c r="V112" s="513"/>
      <c r="W112" s="503">
        <f t="shared" si="27"/>
        <v>0</v>
      </c>
      <c r="X112" s="473">
        <f t="shared" si="28"/>
        <v>15</v>
      </c>
      <c r="Y112" s="505">
        <f t="shared" si="28"/>
        <v>180</v>
      </c>
      <c r="Z112" s="51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6"/>
      <c r="AN112" s="507"/>
      <c r="AO112" s="508"/>
    </row>
    <row r="113" spans="1:41">
      <c r="A113" s="501">
        <v>109</v>
      </c>
      <c r="B113" s="520" t="s">
        <v>1047</v>
      </c>
      <c r="C113" s="515" t="s">
        <v>859</v>
      </c>
      <c r="D113" s="515">
        <v>500</v>
      </c>
      <c r="E113" s="513">
        <f t="shared" si="15"/>
        <v>3000</v>
      </c>
      <c r="F113" s="473"/>
      <c r="G113" s="504">
        <f t="shared" si="19"/>
        <v>0</v>
      </c>
      <c r="H113" s="473"/>
      <c r="I113" s="503">
        <f t="shared" si="20"/>
        <v>0</v>
      </c>
      <c r="J113" s="513"/>
      <c r="K113" s="503">
        <f t="shared" si="21"/>
        <v>0</v>
      </c>
      <c r="L113" s="513"/>
      <c r="M113" s="503">
        <f t="shared" si="22"/>
        <v>0</v>
      </c>
      <c r="N113" s="513"/>
      <c r="O113" s="503">
        <f t="shared" si="23"/>
        <v>0</v>
      </c>
      <c r="P113" s="513"/>
      <c r="Q113" s="503">
        <f t="shared" si="24"/>
        <v>0</v>
      </c>
      <c r="R113" s="473">
        <v>10</v>
      </c>
      <c r="S113" s="503">
        <f t="shared" si="25"/>
        <v>30</v>
      </c>
      <c r="T113" s="513"/>
      <c r="U113" s="503">
        <f t="shared" si="26"/>
        <v>0</v>
      </c>
      <c r="V113" s="513"/>
      <c r="W113" s="503">
        <f t="shared" si="27"/>
        <v>0</v>
      </c>
      <c r="X113" s="473">
        <f t="shared" si="28"/>
        <v>10</v>
      </c>
      <c r="Y113" s="505">
        <f t="shared" si="28"/>
        <v>30</v>
      </c>
      <c r="Z113" s="51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6"/>
      <c r="AN113" s="507"/>
      <c r="AO113" s="508"/>
    </row>
    <row r="114" spans="1:41">
      <c r="A114" s="501">
        <v>110</v>
      </c>
      <c r="B114" s="520" t="s">
        <v>1048</v>
      </c>
      <c r="C114" s="515" t="s">
        <v>859</v>
      </c>
      <c r="D114" s="515">
        <v>700</v>
      </c>
      <c r="E114" s="513">
        <f t="shared" si="15"/>
        <v>4200</v>
      </c>
      <c r="F114" s="473"/>
      <c r="G114" s="504">
        <f t="shared" si="19"/>
        <v>0</v>
      </c>
      <c r="H114" s="473"/>
      <c r="I114" s="503">
        <f t="shared" si="20"/>
        <v>0</v>
      </c>
      <c r="J114" s="513"/>
      <c r="K114" s="503">
        <f t="shared" si="21"/>
        <v>0</v>
      </c>
      <c r="L114" s="513"/>
      <c r="M114" s="503">
        <f t="shared" si="22"/>
        <v>0</v>
      </c>
      <c r="N114" s="513"/>
      <c r="O114" s="503">
        <f t="shared" si="23"/>
        <v>0</v>
      </c>
      <c r="P114" s="513"/>
      <c r="Q114" s="503">
        <f t="shared" si="24"/>
        <v>0</v>
      </c>
      <c r="R114" s="473">
        <v>10</v>
      </c>
      <c r="S114" s="503">
        <f t="shared" si="25"/>
        <v>42</v>
      </c>
      <c r="T114" s="513"/>
      <c r="U114" s="503">
        <f t="shared" si="26"/>
        <v>0</v>
      </c>
      <c r="V114" s="513"/>
      <c r="W114" s="503">
        <f t="shared" si="27"/>
        <v>0</v>
      </c>
      <c r="X114" s="473">
        <f t="shared" si="28"/>
        <v>10</v>
      </c>
      <c r="Y114" s="505">
        <f t="shared" si="28"/>
        <v>42</v>
      </c>
      <c r="Z114" s="51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507"/>
      <c r="AO114" s="508"/>
    </row>
    <row r="115" spans="1:41">
      <c r="A115" s="501">
        <v>111</v>
      </c>
      <c r="B115" s="520" t="s">
        <v>1049</v>
      </c>
      <c r="C115" s="515" t="s">
        <v>859</v>
      </c>
      <c r="D115" s="515">
        <v>300</v>
      </c>
      <c r="E115" s="513">
        <f t="shared" si="15"/>
        <v>1800</v>
      </c>
      <c r="F115" s="473"/>
      <c r="G115" s="504">
        <f t="shared" si="19"/>
        <v>0</v>
      </c>
      <c r="H115" s="473"/>
      <c r="I115" s="503">
        <f t="shared" si="20"/>
        <v>0</v>
      </c>
      <c r="J115" s="513"/>
      <c r="K115" s="503">
        <f t="shared" si="21"/>
        <v>0</v>
      </c>
      <c r="L115" s="513"/>
      <c r="M115" s="503">
        <f t="shared" si="22"/>
        <v>0</v>
      </c>
      <c r="N115" s="513"/>
      <c r="O115" s="503">
        <f t="shared" si="23"/>
        <v>0</v>
      </c>
      <c r="P115" s="513"/>
      <c r="Q115" s="503">
        <f t="shared" si="24"/>
        <v>0</v>
      </c>
      <c r="R115" s="473">
        <v>15</v>
      </c>
      <c r="S115" s="503">
        <f t="shared" si="25"/>
        <v>27</v>
      </c>
      <c r="T115" s="513"/>
      <c r="U115" s="503">
        <f t="shared" si="26"/>
        <v>0</v>
      </c>
      <c r="V115" s="513"/>
      <c r="W115" s="503">
        <f t="shared" si="27"/>
        <v>0</v>
      </c>
      <c r="X115" s="473">
        <f t="shared" si="28"/>
        <v>15</v>
      </c>
      <c r="Y115" s="505">
        <f t="shared" si="28"/>
        <v>27</v>
      </c>
      <c r="Z115" s="516"/>
      <c r="AB115" s="466"/>
      <c r="AC115" s="466"/>
      <c r="AD115" s="466"/>
      <c r="AE115" s="466"/>
      <c r="AF115" s="466"/>
      <c r="AG115" s="466"/>
      <c r="AH115" s="466"/>
      <c r="AI115" s="466"/>
      <c r="AJ115" s="466"/>
      <c r="AK115" s="466"/>
      <c r="AL115" s="466"/>
      <c r="AM115" s="466"/>
      <c r="AN115" s="507"/>
      <c r="AO115" s="508"/>
    </row>
    <row r="116" spans="1:41">
      <c r="A116" s="501">
        <v>112</v>
      </c>
      <c r="B116" s="520" t="s">
        <v>1050</v>
      </c>
      <c r="C116" s="515" t="s">
        <v>859</v>
      </c>
      <c r="D116" s="515">
        <v>4300</v>
      </c>
      <c r="E116" s="513">
        <f t="shared" si="15"/>
        <v>25800</v>
      </c>
      <c r="F116" s="473"/>
      <c r="G116" s="504">
        <f t="shared" si="19"/>
        <v>0</v>
      </c>
      <c r="H116" s="473"/>
      <c r="I116" s="503">
        <f t="shared" si="20"/>
        <v>0</v>
      </c>
      <c r="J116" s="513">
        <v>7</v>
      </c>
      <c r="K116" s="503">
        <f t="shared" si="21"/>
        <v>180.6</v>
      </c>
      <c r="L116" s="513"/>
      <c r="M116" s="503">
        <f t="shared" si="22"/>
        <v>0</v>
      </c>
      <c r="N116" s="513"/>
      <c r="O116" s="503">
        <f t="shared" si="23"/>
        <v>0</v>
      </c>
      <c r="P116" s="513"/>
      <c r="Q116" s="503">
        <f t="shared" si="24"/>
        <v>0</v>
      </c>
      <c r="R116" s="473"/>
      <c r="S116" s="503">
        <f t="shared" si="25"/>
        <v>0</v>
      </c>
      <c r="T116" s="513"/>
      <c r="U116" s="503">
        <f t="shared" si="26"/>
        <v>0</v>
      </c>
      <c r="V116" s="513"/>
      <c r="W116" s="503">
        <f t="shared" si="27"/>
        <v>0</v>
      </c>
      <c r="X116" s="473">
        <f t="shared" si="28"/>
        <v>7</v>
      </c>
      <c r="Y116" s="505">
        <f t="shared" si="28"/>
        <v>180.6</v>
      </c>
      <c r="Z116" s="516"/>
      <c r="AB116" s="466"/>
      <c r="AC116" s="466"/>
      <c r="AD116" s="466"/>
      <c r="AE116" s="466"/>
      <c r="AF116" s="466"/>
      <c r="AG116" s="466"/>
      <c r="AH116" s="466"/>
      <c r="AI116" s="466"/>
      <c r="AJ116" s="466"/>
      <c r="AK116" s="466"/>
      <c r="AL116" s="466"/>
      <c r="AM116" s="466"/>
      <c r="AN116" s="507"/>
      <c r="AO116" s="508"/>
    </row>
    <row r="117" spans="1:41">
      <c r="A117" s="501">
        <v>113</v>
      </c>
      <c r="B117" s="520" t="s">
        <v>1051</v>
      </c>
      <c r="C117" s="515" t="s">
        <v>859</v>
      </c>
      <c r="D117" s="515">
        <v>3500</v>
      </c>
      <c r="E117" s="513">
        <f t="shared" si="15"/>
        <v>21000</v>
      </c>
      <c r="F117" s="473"/>
      <c r="G117" s="504">
        <f t="shared" si="19"/>
        <v>0</v>
      </c>
      <c r="H117" s="473"/>
      <c r="I117" s="503">
        <f t="shared" si="20"/>
        <v>0</v>
      </c>
      <c r="J117" s="513">
        <v>6</v>
      </c>
      <c r="K117" s="503">
        <f t="shared" si="21"/>
        <v>126</v>
      </c>
      <c r="L117" s="513"/>
      <c r="M117" s="503">
        <f t="shared" si="22"/>
        <v>0</v>
      </c>
      <c r="N117" s="513"/>
      <c r="O117" s="503">
        <f t="shared" si="23"/>
        <v>0</v>
      </c>
      <c r="P117" s="513"/>
      <c r="Q117" s="503">
        <f t="shared" si="24"/>
        <v>0</v>
      </c>
      <c r="R117" s="473"/>
      <c r="S117" s="503">
        <f t="shared" si="25"/>
        <v>0</v>
      </c>
      <c r="T117" s="513"/>
      <c r="U117" s="503">
        <f t="shared" si="26"/>
        <v>0</v>
      </c>
      <c r="V117" s="513"/>
      <c r="W117" s="503">
        <f t="shared" si="27"/>
        <v>0</v>
      </c>
      <c r="X117" s="473">
        <f t="shared" si="28"/>
        <v>6</v>
      </c>
      <c r="Y117" s="505">
        <f t="shared" si="28"/>
        <v>126</v>
      </c>
      <c r="Z117" s="51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/>
      <c r="AM117" s="466"/>
      <c r="AN117" s="507"/>
      <c r="AO117" s="508"/>
    </row>
    <row r="118" spans="1:41">
      <c r="A118" s="501">
        <v>114</v>
      </c>
      <c r="B118" s="520" t="s">
        <v>1052</v>
      </c>
      <c r="C118" s="515" t="s">
        <v>859</v>
      </c>
      <c r="D118" s="515">
        <v>1800</v>
      </c>
      <c r="E118" s="513">
        <f t="shared" si="15"/>
        <v>10800</v>
      </c>
      <c r="F118" s="473"/>
      <c r="G118" s="504">
        <f t="shared" si="19"/>
        <v>0</v>
      </c>
      <c r="H118" s="473"/>
      <c r="I118" s="503">
        <f t="shared" si="20"/>
        <v>0</v>
      </c>
      <c r="J118" s="513">
        <v>40</v>
      </c>
      <c r="K118" s="503">
        <f t="shared" si="21"/>
        <v>432</v>
      </c>
      <c r="L118" s="513"/>
      <c r="M118" s="503">
        <f t="shared" si="22"/>
        <v>0</v>
      </c>
      <c r="N118" s="513"/>
      <c r="O118" s="503">
        <f t="shared" si="23"/>
        <v>0</v>
      </c>
      <c r="P118" s="513"/>
      <c r="Q118" s="503">
        <f t="shared" si="24"/>
        <v>0</v>
      </c>
      <c r="R118" s="473"/>
      <c r="S118" s="503">
        <f t="shared" si="25"/>
        <v>0</v>
      </c>
      <c r="T118" s="513"/>
      <c r="U118" s="503">
        <f t="shared" si="26"/>
        <v>0</v>
      </c>
      <c r="V118" s="513"/>
      <c r="W118" s="503">
        <f t="shared" si="27"/>
        <v>0</v>
      </c>
      <c r="X118" s="473">
        <f t="shared" si="28"/>
        <v>40</v>
      </c>
      <c r="Y118" s="505">
        <f t="shared" si="28"/>
        <v>432</v>
      </c>
      <c r="Z118" s="51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/>
      <c r="AM118" s="466"/>
      <c r="AN118" s="507"/>
      <c r="AO118" s="508"/>
    </row>
    <row r="119" spans="1:41">
      <c r="A119" s="501">
        <v>115</v>
      </c>
      <c r="B119" s="520" t="s">
        <v>1053</v>
      </c>
      <c r="C119" s="515" t="s">
        <v>859</v>
      </c>
      <c r="D119" s="515">
        <v>1550</v>
      </c>
      <c r="E119" s="513">
        <f t="shared" si="15"/>
        <v>9300</v>
      </c>
      <c r="F119" s="473"/>
      <c r="G119" s="504">
        <f t="shared" si="19"/>
        <v>0</v>
      </c>
      <c r="H119" s="473"/>
      <c r="I119" s="503">
        <f t="shared" si="20"/>
        <v>0</v>
      </c>
      <c r="J119" s="513">
        <v>50</v>
      </c>
      <c r="K119" s="503">
        <f t="shared" si="21"/>
        <v>465</v>
      </c>
      <c r="L119" s="513"/>
      <c r="M119" s="503">
        <f t="shared" si="22"/>
        <v>0</v>
      </c>
      <c r="N119" s="513"/>
      <c r="O119" s="503">
        <f t="shared" si="23"/>
        <v>0</v>
      </c>
      <c r="P119" s="513"/>
      <c r="Q119" s="503">
        <f t="shared" si="24"/>
        <v>0</v>
      </c>
      <c r="R119" s="473"/>
      <c r="S119" s="503">
        <f t="shared" si="25"/>
        <v>0</v>
      </c>
      <c r="T119" s="513"/>
      <c r="U119" s="503">
        <f t="shared" si="26"/>
        <v>0</v>
      </c>
      <c r="V119" s="513"/>
      <c r="W119" s="503">
        <f t="shared" si="27"/>
        <v>0</v>
      </c>
      <c r="X119" s="473">
        <f t="shared" si="28"/>
        <v>50</v>
      </c>
      <c r="Y119" s="505">
        <f t="shared" si="28"/>
        <v>465</v>
      </c>
      <c r="Z119" s="51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/>
      <c r="AM119" s="466"/>
      <c r="AN119" s="507"/>
      <c r="AO119" s="508"/>
    </row>
    <row r="120" spans="1:41">
      <c r="A120" s="501">
        <v>116</v>
      </c>
      <c r="B120" s="520" t="s">
        <v>1054</v>
      </c>
      <c r="C120" s="515" t="s">
        <v>859</v>
      </c>
      <c r="D120" s="515">
        <v>1300</v>
      </c>
      <c r="E120" s="513">
        <f t="shared" si="15"/>
        <v>7800</v>
      </c>
      <c r="F120" s="473"/>
      <c r="G120" s="504">
        <f t="shared" si="19"/>
        <v>0</v>
      </c>
      <c r="H120" s="473"/>
      <c r="I120" s="503">
        <f t="shared" si="20"/>
        <v>0</v>
      </c>
      <c r="J120" s="513">
        <v>10</v>
      </c>
      <c r="K120" s="503">
        <f t="shared" si="21"/>
        <v>78</v>
      </c>
      <c r="L120" s="513"/>
      <c r="M120" s="503">
        <f t="shared" si="22"/>
        <v>0</v>
      </c>
      <c r="N120" s="513"/>
      <c r="O120" s="503">
        <f t="shared" si="23"/>
        <v>0</v>
      </c>
      <c r="P120" s="513"/>
      <c r="Q120" s="503">
        <f t="shared" si="24"/>
        <v>0</v>
      </c>
      <c r="R120" s="473"/>
      <c r="S120" s="503">
        <f t="shared" si="25"/>
        <v>0</v>
      </c>
      <c r="T120" s="513"/>
      <c r="U120" s="503">
        <f t="shared" si="26"/>
        <v>0</v>
      </c>
      <c r="V120" s="513"/>
      <c r="W120" s="503">
        <f t="shared" si="27"/>
        <v>0</v>
      </c>
      <c r="X120" s="473">
        <f t="shared" si="28"/>
        <v>10</v>
      </c>
      <c r="Y120" s="505">
        <f t="shared" si="28"/>
        <v>78</v>
      </c>
      <c r="Z120" s="51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6"/>
      <c r="AN120" s="507"/>
      <c r="AO120" s="508"/>
    </row>
    <row r="121" spans="1:41">
      <c r="A121" s="501">
        <v>117</v>
      </c>
      <c r="B121" s="514" t="s">
        <v>1055</v>
      </c>
      <c r="C121" s="515" t="s">
        <v>859</v>
      </c>
      <c r="D121" s="515">
        <v>3500</v>
      </c>
      <c r="E121" s="513">
        <f t="shared" si="15"/>
        <v>21000</v>
      </c>
      <c r="F121" s="473"/>
      <c r="G121" s="504">
        <f t="shared" si="19"/>
        <v>0</v>
      </c>
      <c r="H121" s="473"/>
      <c r="I121" s="503">
        <f t="shared" si="20"/>
        <v>0</v>
      </c>
      <c r="J121" s="513">
        <v>100</v>
      </c>
      <c r="K121" s="503">
        <f t="shared" si="21"/>
        <v>2100</v>
      </c>
      <c r="L121" s="513"/>
      <c r="M121" s="503">
        <f t="shared" si="22"/>
        <v>0</v>
      </c>
      <c r="N121" s="513"/>
      <c r="O121" s="503">
        <f t="shared" si="23"/>
        <v>0</v>
      </c>
      <c r="P121" s="513"/>
      <c r="Q121" s="503">
        <f t="shared" si="24"/>
        <v>0</v>
      </c>
      <c r="R121" s="473"/>
      <c r="S121" s="503">
        <f t="shared" si="25"/>
        <v>0</v>
      </c>
      <c r="T121" s="513"/>
      <c r="U121" s="503">
        <f t="shared" si="26"/>
        <v>0</v>
      </c>
      <c r="V121" s="513"/>
      <c r="W121" s="503">
        <f t="shared" si="27"/>
        <v>0</v>
      </c>
      <c r="X121" s="473">
        <f t="shared" si="28"/>
        <v>100</v>
      </c>
      <c r="Y121" s="505">
        <f t="shared" si="28"/>
        <v>2100</v>
      </c>
      <c r="Z121" s="51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6"/>
      <c r="AN121" s="507"/>
      <c r="AO121" s="508"/>
    </row>
    <row r="122" spans="1:41">
      <c r="A122" s="501">
        <v>118</v>
      </c>
      <c r="B122" s="514" t="s">
        <v>1056</v>
      </c>
      <c r="C122" s="515" t="s">
        <v>859</v>
      </c>
      <c r="D122" s="515">
        <v>2000</v>
      </c>
      <c r="E122" s="513">
        <f t="shared" si="15"/>
        <v>12000</v>
      </c>
      <c r="F122" s="473"/>
      <c r="G122" s="504">
        <f t="shared" si="19"/>
        <v>0</v>
      </c>
      <c r="H122" s="473"/>
      <c r="I122" s="503">
        <f t="shared" si="20"/>
        <v>0</v>
      </c>
      <c r="J122" s="513">
        <v>50</v>
      </c>
      <c r="K122" s="503">
        <f t="shared" si="21"/>
        <v>600</v>
      </c>
      <c r="L122" s="513"/>
      <c r="M122" s="503">
        <f t="shared" si="22"/>
        <v>0</v>
      </c>
      <c r="N122" s="513"/>
      <c r="O122" s="503">
        <f t="shared" si="23"/>
        <v>0</v>
      </c>
      <c r="P122" s="513"/>
      <c r="Q122" s="503">
        <f t="shared" si="24"/>
        <v>0</v>
      </c>
      <c r="R122" s="473"/>
      <c r="S122" s="503">
        <f t="shared" si="25"/>
        <v>0</v>
      </c>
      <c r="T122" s="513"/>
      <c r="U122" s="503">
        <f t="shared" si="26"/>
        <v>0</v>
      </c>
      <c r="V122" s="513"/>
      <c r="W122" s="503">
        <f t="shared" si="27"/>
        <v>0</v>
      </c>
      <c r="X122" s="473">
        <f t="shared" si="28"/>
        <v>50</v>
      </c>
      <c r="Y122" s="505">
        <f t="shared" si="28"/>
        <v>600</v>
      </c>
      <c r="Z122" s="51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/>
      <c r="AM122" s="466"/>
      <c r="AN122" s="507"/>
      <c r="AO122" s="508"/>
    </row>
    <row r="123" spans="1:41">
      <c r="A123" s="501">
        <v>119</v>
      </c>
      <c r="B123" s="514" t="s">
        <v>1057</v>
      </c>
      <c r="C123" s="515" t="s">
        <v>859</v>
      </c>
      <c r="D123" s="515">
        <v>550</v>
      </c>
      <c r="E123" s="513">
        <f t="shared" si="15"/>
        <v>3300</v>
      </c>
      <c r="F123" s="473"/>
      <c r="G123" s="504">
        <f t="shared" si="19"/>
        <v>0</v>
      </c>
      <c r="H123" s="473"/>
      <c r="I123" s="503">
        <f t="shared" si="20"/>
        <v>0</v>
      </c>
      <c r="J123" s="513">
        <v>15</v>
      </c>
      <c r="K123" s="503">
        <f t="shared" si="21"/>
        <v>49.5</v>
      </c>
      <c r="L123" s="513"/>
      <c r="M123" s="503">
        <f t="shared" si="22"/>
        <v>0</v>
      </c>
      <c r="N123" s="513"/>
      <c r="O123" s="503">
        <f t="shared" si="23"/>
        <v>0</v>
      </c>
      <c r="P123" s="513"/>
      <c r="Q123" s="503">
        <f t="shared" si="24"/>
        <v>0</v>
      </c>
      <c r="R123" s="473"/>
      <c r="S123" s="503">
        <f t="shared" si="25"/>
        <v>0</v>
      </c>
      <c r="T123" s="513"/>
      <c r="U123" s="503">
        <f t="shared" si="26"/>
        <v>0</v>
      </c>
      <c r="V123" s="513"/>
      <c r="W123" s="503">
        <f t="shared" si="27"/>
        <v>0</v>
      </c>
      <c r="X123" s="473">
        <f t="shared" si="28"/>
        <v>15</v>
      </c>
      <c r="Y123" s="505">
        <f t="shared" si="28"/>
        <v>49.5</v>
      </c>
      <c r="Z123" s="51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6"/>
      <c r="AN123" s="507"/>
      <c r="AO123" s="508"/>
    </row>
    <row r="124" spans="1:41">
      <c r="A124" s="501">
        <v>120</v>
      </c>
      <c r="B124" s="514" t="s">
        <v>1058</v>
      </c>
      <c r="C124" s="515" t="s">
        <v>859</v>
      </c>
      <c r="D124" s="515">
        <v>80</v>
      </c>
      <c r="E124" s="513">
        <f t="shared" si="15"/>
        <v>480</v>
      </c>
      <c r="F124" s="473"/>
      <c r="G124" s="504">
        <f t="shared" si="19"/>
        <v>0</v>
      </c>
      <c r="H124" s="473"/>
      <c r="I124" s="503">
        <f t="shared" si="20"/>
        <v>0</v>
      </c>
      <c r="J124" s="513">
        <v>250</v>
      </c>
      <c r="K124" s="503">
        <f t="shared" si="21"/>
        <v>120</v>
      </c>
      <c r="L124" s="513"/>
      <c r="M124" s="503">
        <f t="shared" si="22"/>
        <v>0</v>
      </c>
      <c r="N124" s="513"/>
      <c r="O124" s="503">
        <f t="shared" si="23"/>
        <v>0</v>
      </c>
      <c r="P124" s="513"/>
      <c r="Q124" s="503">
        <f t="shared" si="24"/>
        <v>0</v>
      </c>
      <c r="R124" s="473"/>
      <c r="S124" s="503">
        <f t="shared" si="25"/>
        <v>0</v>
      </c>
      <c r="T124" s="513"/>
      <c r="U124" s="503">
        <f t="shared" si="26"/>
        <v>0</v>
      </c>
      <c r="V124" s="513"/>
      <c r="W124" s="503">
        <f t="shared" si="27"/>
        <v>0</v>
      </c>
      <c r="X124" s="473">
        <f t="shared" si="28"/>
        <v>250</v>
      </c>
      <c r="Y124" s="505">
        <f t="shared" si="28"/>
        <v>120</v>
      </c>
      <c r="Z124" s="51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507"/>
      <c r="AO124" s="508"/>
    </row>
    <row r="125" spans="1:41">
      <c r="A125" s="501">
        <v>121</v>
      </c>
      <c r="B125" s="514" t="s">
        <v>1059</v>
      </c>
      <c r="C125" s="515" t="s">
        <v>859</v>
      </c>
      <c r="D125" s="515">
        <v>100</v>
      </c>
      <c r="E125" s="513">
        <f t="shared" si="15"/>
        <v>600</v>
      </c>
      <c r="F125" s="473"/>
      <c r="G125" s="504">
        <f t="shared" si="19"/>
        <v>0</v>
      </c>
      <c r="H125" s="473"/>
      <c r="I125" s="503">
        <f t="shared" si="20"/>
        <v>0</v>
      </c>
      <c r="J125" s="513">
        <v>130</v>
      </c>
      <c r="K125" s="503">
        <f t="shared" si="21"/>
        <v>78</v>
      </c>
      <c r="L125" s="513"/>
      <c r="M125" s="503">
        <f t="shared" si="22"/>
        <v>0</v>
      </c>
      <c r="N125" s="513"/>
      <c r="O125" s="503">
        <f t="shared" si="23"/>
        <v>0</v>
      </c>
      <c r="P125" s="513"/>
      <c r="Q125" s="503">
        <f t="shared" si="24"/>
        <v>0</v>
      </c>
      <c r="R125" s="473"/>
      <c r="S125" s="503">
        <f t="shared" si="25"/>
        <v>0</v>
      </c>
      <c r="T125" s="513"/>
      <c r="U125" s="503">
        <f t="shared" si="26"/>
        <v>0</v>
      </c>
      <c r="V125" s="513"/>
      <c r="W125" s="503">
        <f t="shared" si="27"/>
        <v>0</v>
      </c>
      <c r="X125" s="473">
        <f t="shared" si="28"/>
        <v>130</v>
      </c>
      <c r="Y125" s="505">
        <f t="shared" si="28"/>
        <v>78</v>
      </c>
      <c r="Z125" s="516"/>
      <c r="AB125" s="466"/>
      <c r="AC125" s="466"/>
      <c r="AD125" s="466"/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507"/>
      <c r="AO125" s="508"/>
    </row>
    <row r="126" spans="1:41">
      <c r="A126" s="501">
        <v>122</v>
      </c>
      <c r="B126" s="520" t="s">
        <v>1060</v>
      </c>
      <c r="C126" s="515" t="s">
        <v>859</v>
      </c>
      <c r="D126" s="515">
        <v>50</v>
      </c>
      <c r="E126" s="513">
        <f t="shared" si="15"/>
        <v>300</v>
      </c>
      <c r="F126" s="473"/>
      <c r="G126" s="504">
        <f t="shared" si="19"/>
        <v>0</v>
      </c>
      <c r="H126" s="473"/>
      <c r="I126" s="503">
        <f t="shared" si="20"/>
        <v>0</v>
      </c>
      <c r="J126" s="513">
        <v>120</v>
      </c>
      <c r="K126" s="503">
        <f t="shared" si="21"/>
        <v>36</v>
      </c>
      <c r="L126" s="513"/>
      <c r="M126" s="503">
        <f t="shared" si="22"/>
        <v>0</v>
      </c>
      <c r="N126" s="513"/>
      <c r="O126" s="503">
        <f t="shared" si="23"/>
        <v>0</v>
      </c>
      <c r="P126" s="513"/>
      <c r="Q126" s="503">
        <f t="shared" si="24"/>
        <v>0</v>
      </c>
      <c r="R126" s="473"/>
      <c r="S126" s="503">
        <f t="shared" si="25"/>
        <v>0</v>
      </c>
      <c r="T126" s="513"/>
      <c r="U126" s="503">
        <f t="shared" si="26"/>
        <v>0</v>
      </c>
      <c r="V126" s="513"/>
      <c r="W126" s="503">
        <f t="shared" si="27"/>
        <v>0</v>
      </c>
      <c r="X126" s="473">
        <f t="shared" si="28"/>
        <v>120</v>
      </c>
      <c r="Y126" s="505">
        <f t="shared" si="28"/>
        <v>36</v>
      </c>
      <c r="Z126" s="516"/>
      <c r="AB126" s="466"/>
      <c r="AC126" s="466"/>
      <c r="AD126" s="466"/>
      <c r="AE126" s="466"/>
      <c r="AF126" s="466"/>
      <c r="AG126" s="466"/>
      <c r="AH126" s="466"/>
      <c r="AI126" s="466"/>
      <c r="AJ126" s="466"/>
      <c r="AK126" s="466"/>
      <c r="AL126" s="466"/>
      <c r="AM126" s="466"/>
      <c r="AN126" s="507"/>
      <c r="AO126" s="508"/>
    </row>
    <row r="127" spans="1:41" ht="26.45" customHeight="1">
      <c r="A127" s="512"/>
      <c r="B127" s="521" t="s">
        <v>1061</v>
      </c>
      <c r="C127" s="522"/>
      <c r="D127" s="522"/>
      <c r="E127" s="523"/>
      <c r="F127" s="524">
        <f t="shared" ref="F127:Y127" si="29">SUM(F6:F126)</f>
        <v>0</v>
      </c>
      <c r="G127" s="524">
        <f t="shared" si="29"/>
        <v>0</v>
      </c>
      <c r="H127" s="524">
        <f t="shared" si="29"/>
        <v>7775.6</v>
      </c>
      <c r="I127" s="524">
        <f t="shared" si="29"/>
        <v>14186.062044000002</v>
      </c>
      <c r="J127" s="524">
        <f t="shared" si="29"/>
        <v>487719.4</v>
      </c>
      <c r="K127" s="524">
        <f t="shared" si="29"/>
        <v>82012.766076</v>
      </c>
      <c r="L127" s="524">
        <f t="shared" si="29"/>
        <v>752</v>
      </c>
      <c r="M127" s="524">
        <f t="shared" si="29"/>
        <v>381.22236000000009</v>
      </c>
      <c r="N127" s="524">
        <f t="shared" si="29"/>
        <v>415</v>
      </c>
      <c r="O127" s="524">
        <f t="shared" si="29"/>
        <v>1353</v>
      </c>
      <c r="P127" s="524">
        <f t="shared" si="29"/>
        <v>1</v>
      </c>
      <c r="Q127" s="524">
        <f t="shared" si="29"/>
        <v>3</v>
      </c>
      <c r="R127" s="524">
        <f t="shared" si="29"/>
        <v>90197</v>
      </c>
      <c r="S127" s="524">
        <f t="shared" si="29"/>
        <v>20121.51036</v>
      </c>
      <c r="T127" s="524">
        <f t="shared" si="29"/>
        <v>0</v>
      </c>
      <c r="U127" s="524">
        <f t="shared" si="29"/>
        <v>0</v>
      </c>
      <c r="V127" s="524">
        <f t="shared" si="29"/>
        <v>0</v>
      </c>
      <c r="W127" s="524">
        <f t="shared" si="29"/>
        <v>0</v>
      </c>
      <c r="X127" s="524">
        <f t="shared" si="29"/>
        <v>586860</v>
      </c>
      <c r="Y127" s="524">
        <f t="shared" si="29"/>
        <v>118057.56084000001</v>
      </c>
      <c r="Z127" s="506"/>
      <c r="AB127" s="507">
        <f t="shared" ref="AB127:AM127" si="30">$Y$127/12</f>
        <v>9838.1300700000011</v>
      </c>
      <c r="AC127" s="507">
        <f t="shared" si="30"/>
        <v>9838.1300700000011</v>
      </c>
      <c r="AD127" s="507">
        <f t="shared" si="30"/>
        <v>9838.1300700000011</v>
      </c>
      <c r="AE127" s="507">
        <f t="shared" si="30"/>
        <v>9838.1300700000011</v>
      </c>
      <c r="AF127" s="507">
        <f t="shared" si="30"/>
        <v>9838.1300700000011</v>
      </c>
      <c r="AG127" s="507">
        <f t="shared" si="30"/>
        <v>9838.1300700000011</v>
      </c>
      <c r="AH127" s="507">
        <f t="shared" si="30"/>
        <v>9838.1300700000011</v>
      </c>
      <c r="AI127" s="507">
        <f t="shared" si="30"/>
        <v>9838.1300700000011</v>
      </c>
      <c r="AJ127" s="507">
        <f t="shared" si="30"/>
        <v>9838.1300700000011</v>
      </c>
      <c r="AK127" s="507">
        <f t="shared" si="30"/>
        <v>9838.1300700000011</v>
      </c>
      <c r="AL127" s="507">
        <f t="shared" si="30"/>
        <v>9838.1300700000011</v>
      </c>
      <c r="AM127" s="507">
        <f t="shared" si="30"/>
        <v>9838.1300700000011</v>
      </c>
      <c r="AN127" s="507">
        <f>SUM(AB127:AM127)</f>
        <v>118057.56084000001</v>
      </c>
      <c r="AO127" s="507">
        <f>AN127-Y127</f>
        <v>0</v>
      </c>
    </row>
    <row r="128" spans="1:41" s="60" customFormat="1" ht="36" customHeight="1">
      <c r="A128" s="58"/>
      <c r="B128" s="58"/>
      <c r="C128" s="525"/>
      <c r="D128" s="525"/>
      <c r="E128" s="526"/>
      <c r="F128" s="527"/>
      <c r="G128" s="527"/>
      <c r="H128" s="527"/>
      <c r="I128" s="527"/>
      <c r="J128" s="527"/>
      <c r="K128" s="527"/>
      <c r="L128" s="527"/>
      <c r="M128" s="527"/>
      <c r="N128" s="527"/>
      <c r="O128" s="527"/>
      <c r="P128" s="527"/>
      <c r="Q128" s="527"/>
      <c r="R128" s="527"/>
      <c r="S128" s="527"/>
      <c r="T128" s="527"/>
      <c r="U128" s="527"/>
      <c r="V128" s="527"/>
      <c r="W128" s="527"/>
      <c r="X128" s="527"/>
      <c r="Y128" s="527"/>
      <c r="Z128" s="527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</row>
    <row r="129" spans="1:250" s="60" customFormat="1" ht="28.9" customHeight="1">
      <c r="A129" s="58"/>
      <c r="B129" s="117" t="s">
        <v>445</v>
      </c>
      <c r="C129" s="118"/>
      <c r="D129" s="118"/>
      <c r="E129" s="528"/>
      <c r="F129" s="529"/>
      <c r="G129" s="530"/>
      <c r="H129" s="530"/>
      <c r="I129" s="530"/>
      <c r="J129" s="530"/>
      <c r="K129" s="118" t="s">
        <v>446</v>
      </c>
      <c r="L129" s="530"/>
      <c r="M129" s="527"/>
      <c r="N129" s="527"/>
      <c r="O129" s="527"/>
      <c r="P129" s="527"/>
      <c r="Q129" s="527"/>
      <c r="R129" s="527"/>
      <c r="S129" s="527"/>
      <c r="T129" s="527"/>
      <c r="U129" s="527"/>
      <c r="V129" s="527"/>
      <c r="W129" s="527"/>
      <c r="X129" s="527"/>
      <c r="Y129" s="527"/>
      <c r="Z129" s="527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</row>
    <row r="130" spans="1:250" s="60" customFormat="1" ht="28.9" customHeight="1">
      <c r="A130" s="58"/>
      <c r="B130" s="124"/>
      <c r="C130" s="125"/>
      <c r="D130" s="125"/>
      <c r="E130" s="528"/>
      <c r="F130" s="529"/>
      <c r="G130" s="530"/>
      <c r="H130" s="530"/>
      <c r="I130" s="530"/>
      <c r="J130" s="530"/>
      <c r="K130" s="117"/>
      <c r="L130" s="530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527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</row>
    <row r="131" spans="1:250" s="27" customFormat="1" ht="42.6" customHeight="1">
      <c r="B131" s="117" t="s">
        <v>447</v>
      </c>
      <c r="C131" s="117"/>
      <c r="D131" s="117"/>
      <c r="E131" s="117"/>
      <c r="F131" s="117"/>
      <c r="G131" s="117"/>
      <c r="H131" s="144"/>
      <c r="I131" s="144"/>
      <c r="J131" s="144"/>
      <c r="K131" s="117" t="s">
        <v>448</v>
      </c>
      <c r="L131" s="137"/>
      <c r="N131" s="25"/>
      <c r="O131" s="26"/>
      <c r="P131" s="26"/>
      <c r="Q131" s="26"/>
      <c r="S131" s="28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</row>
    <row r="132" spans="1:250" s="27" customFormat="1" ht="16.149999999999999" customHeight="1">
      <c r="B132" s="138"/>
      <c r="C132" s="138"/>
      <c r="D132" s="138"/>
      <c r="E132" s="59"/>
      <c r="F132" s="59"/>
      <c r="G132" s="130"/>
      <c r="H132" s="144"/>
      <c r="I132" s="144"/>
      <c r="J132" s="144"/>
      <c r="K132" s="137"/>
      <c r="L132" s="137"/>
      <c r="N132" s="25"/>
      <c r="O132" s="26"/>
      <c r="P132" s="26"/>
      <c r="Q132" s="26"/>
      <c r="R132" s="28"/>
      <c r="S132" s="28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</row>
    <row r="133" spans="1:250" s="60" customFormat="1" ht="28.9" customHeight="1">
      <c r="A133" s="58"/>
      <c r="B133" s="117" t="s">
        <v>449</v>
      </c>
      <c r="C133" s="119"/>
      <c r="D133" s="119"/>
      <c r="E133" s="530"/>
      <c r="F133" s="530"/>
      <c r="G133" s="530"/>
      <c r="H133" s="530"/>
      <c r="I133" s="530"/>
      <c r="J133" s="530"/>
      <c r="K133" s="117" t="s">
        <v>485</v>
      </c>
      <c r="L133" s="530"/>
      <c r="M133" s="527"/>
      <c r="N133" s="527"/>
      <c r="O133" s="527"/>
      <c r="P133" s="527"/>
      <c r="Q133" s="527"/>
      <c r="R133" s="527"/>
      <c r="S133" s="527"/>
      <c r="T133" s="527"/>
      <c r="U133" s="527"/>
      <c r="V133" s="527"/>
      <c r="W133" s="527"/>
      <c r="X133" s="527"/>
      <c r="Y133" s="527"/>
      <c r="Z133" s="527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</row>
    <row r="134" spans="1:250" s="60" customFormat="1" ht="28.9" customHeight="1">
      <c r="A134" s="262"/>
      <c r="B134" s="144"/>
      <c r="C134" s="119"/>
      <c r="D134" s="119"/>
      <c r="E134" s="530"/>
      <c r="F134" s="530"/>
      <c r="G134" s="530"/>
      <c r="H134" s="530"/>
      <c r="I134" s="530"/>
      <c r="J134" s="530"/>
      <c r="K134" s="531"/>
      <c r="L134" s="530"/>
      <c r="M134" s="527"/>
      <c r="N134" s="527"/>
      <c r="O134" s="527"/>
      <c r="P134" s="527"/>
      <c r="Q134" s="527"/>
      <c r="R134" s="527"/>
      <c r="S134" s="527"/>
      <c r="T134" s="527"/>
      <c r="U134" s="527"/>
      <c r="V134" s="527"/>
      <c r="W134" s="527"/>
      <c r="X134" s="527"/>
      <c r="Y134" s="527"/>
      <c r="Z134" s="527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</row>
    <row r="135" spans="1:250" s="60" customFormat="1" ht="28.9" customHeight="1">
      <c r="A135" s="58"/>
      <c r="B135" s="117" t="s">
        <v>451</v>
      </c>
      <c r="C135" s="125"/>
      <c r="D135" s="125"/>
      <c r="E135" s="528"/>
      <c r="F135" s="529"/>
      <c r="G135" s="530"/>
      <c r="H135" s="530"/>
      <c r="I135" s="530"/>
      <c r="J135" s="530"/>
      <c r="K135" s="117" t="s">
        <v>452</v>
      </c>
      <c r="L135" s="530"/>
      <c r="M135" s="527"/>
      <c r="N135" s="527"/>
      <c r="O135" s="527"/>
      <c r="P135" s="527"/>
      <c r="Q135" s="527"/>
      <c r="R135" s="527"/>
      <c r="S135" s="527"/>
      <c r="T135" s="527"/>
      <c r="U135" s="527"/>
      <c r="V135" s="527"/>
      <c r="W135" s="527"/>
      <c r="X135" s="527"/>
      <c r="Y135" s="527"/>
      <c r="Z135" s="527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</row>
    <row r="136" spans="1:250" s="60" customFormat="1" ht="28.9" customHeight="1">
      <c r="A136" s="58"/>
      <c r="B136" s="143"/>
      <c r="C136" s="144"/>
      <c r="D136" s="144"/>
      <c r="E136" s="528"/>
      <c r="F136" s="529"/>
      <c r="G136" s="530"/>
      <c r="H136" s="530"/>
      <c r="I136" s="530"/>
      <c r="J136" s="530"/>
      <c r="K136" s="531"/>
      <c r="L136" s="530"/>
      <c r="M136" s="527"/>
      <c r="N136" s="527"/>
      <c r="O136" s="527"/>
      <c r="P136" s="527"/>
      <c r="Q136" s="527"/>
      <c r="R136" s="527"/>
      <c r="S136" s="527"/>
      <c r="T136" s="527"/>
      <c r="U136" s="527"/>
      <c r="V136" s="527"/>
      <c r="W136" s="527"/>
      <c r="X136" s="527"/>
      <c r="Y136" s="527"/>
      <c r="Z136" s="527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</row>
    <row r="137" spans="1:250" s="60" customFormat="1" ht="28.9" customHeight="1">
      <c r="A137" s="58"/>
      <c r="B137" s="117" t="s">
        <v>453</v>
      </c>
      <c r="C137" s="125"/>
      <c r="D137" s="125"/>
      <c r="E137" s="528"/>
      <c r="F137" s="529"/>
      <c r="G137" s="530"/>
      <c r="H137" s="530"/>
      <c r="I137" s="530"/>
      <c r="J137" s="530"/>
      <c r="K137" s="532" t="s">
        <v>454</v>
      </c>
      <c r="L137" s="530"/>
      <c r="M137" s="527"/>
      <c r="N137" s="527"/>
      <c r="O137" s="527"/>
      <c r="P137" s="527"/>
      <c r="Q137" s="527"/>
      <c r="R137" s="527"/>
      <c r="S137" s="527"/>
      <c r="T137" s="527"/>
      <c r="U137" s="527"/>
      <c r="V137" s="527"/>
      <c r="W137" s="527"/>
      <c r="X137" s="527"/>
      <c r="Y137" s="527"/>
      <c r="Z137" s="527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</row>
  </sheetData>
  <mergeCells count="14">
    <mergeCell ref="H3:I3"/>
    <mergeCell ref="A3:A4"/>
    <mergeCell ref="B3:B4"/>
    <mergeCell ref="C3:C4"/>
    <mergeCell ref="E3:E4"/>
    <mergeCell ref="F3:G3"/>
    <mergeCell ref="V3:W3"/>
    <mergeCell ref="X3:Y3"/>
    <mergeCell ref="J3:K3"/>
    <mergeCell ref="L3:M3"/>
    <mergeCell ref="N3:O3"/>
    <mergeCell ref="P3:Q3"/>
    <mergeCell ref="R3:S3"/>
    <mergeCell ref="T3:U3"/>
  </mergeCells>
  <pageMargins left="0.31496062992126012" right="0.31496062992126012" top="0.35433070866141703" bottom="0.35433070866141703" header="0" footer="0"/>
  <pageSetup paperSize="9" scale="2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59"/>
  <sheetViews>
    <sheetView topLeftCell="A52" zoomScale="115" zoomScaleNormal="115" workbookViewId="0">
      <selection activeCell="A3" sqref="A3:XFD5"/>
    </sheetView>
  </sheetViews>
  <sheetFormatPr defaultRowHeight="12.75"/>
  <cols>
    <col min="1" max="1" width="9.140625" style="3"/>
    <col min="2" max="2" width="26.28515625" style="790" customWidth="1"/>
    <col min="3" max="3" width="17.140625" style="3" customWidth="1"/>
    <col min="4" max="4" width="5" style="3" customWidth="1"/>
    <col min="5" max="5" width="10" style="3" customWidth="1"/>
    <col min="6" max="6" width="10.85546875" style="3" customWidth="1"/>
    <col min="7" max="7" width="13.85546875" style="3" customWidth="1"/>
    <col min="8" max="8" width="9" style="790" customWidth="1"/>
    <col min="9" max="9" width="14" style="3" customWidth="1"/>
    <col min="10" max="16384" width="9.140625" style="3"/>
  </cols>
  <sheetData>
    <row r="3" spans="1:9" s="923" customFormat="1" ht="18.75">
      <c r="B3" s="924"/>
      <c r="G3" s="925"/>
      <c r="H3" s="925"/>
    </row>
    <row r="4" spans="1:9" ht="15.75" customHeight="1">
      <c r="B4" s="1077" t="s">
        <v>1304</v>
      </c>
      <c r="C4" s="1077"/>
    </row>
    <row r="5" spans="1:9" ht="15.75" customHeight="1">
      <c r="A5" s="753" t="s">
        <v>2</v>
      </c>
      <c r="B5" s="1041" t="s">
        <v>1276</v>
      </c>
      <c r="C5" s="1039" t="s">
        <v>1277</v>
      </c>
      <c r="D5" s="1039" t="s">
        <v>5</v>
      </c>
      <c r="E5" s="1067" t="s">
        <v>421</v>
      </c>
      <c r="F5" s="1040" t="s">
        <v>582</v>
      </c>
      <c r="G5" s="1043" t="s">
        <v>1284</v>
      </c>
      <c r="H5" s="1041" t="s">
        <v>1307</v>
      </c>
      <c r="I5" s="1039" t="s">
        <v>1279</v>
      </c>
    </row>
    <row r="6" spans="1:9" ht="15.75">
      <c r="A6" s="753" t="s">
        <v>1275</v>
      </c>
      <c r="B6" s="1042"/>
      <c r="C6" s="1039"/>
      <c r="D6" s="1039"/>
      <c r="E6" s="1067"/>
      <c r="F6" s="1040"/>
      <c r="G6" s="1044"/>
      <c r="H6" s="1042"/>
      <c r="I6" s="1039"/>
    </row>
    <row r="7" spans="1:9" s="35" customFormat="1" ht="21.75" customHeight="1">
      <c r="A7" s="765"/>
      <c r="B7" s="833" t="s">
        <v>1305</v>
      </c>
      <c r="C7" s="765"/>
      <c r="D7" s="765"/>
      <c r="E7" s="765"/>
      <c r="F7" s="766"/>
      <c r="G7" s="766"/>
      <c r="H7" s="791"/>
      <c r="I7" s="765"/>
    </row>
    <row r="8" spans="1:9">
      <c r="A8" s="901">
        <v>1</v>
      </c>
      <c r="B8" s="906" t="s">
        <v>1240</v>
      </c>
      <c r="C8" s="926" t="s">
        <v>1321</v>
      </c>
      <c r="D8" s="899">
        <v>27</v>
      </c>
      <c r="E8" s="899" t="s">
        <v>1231</v>
      </c>
      <c r="F8" s="927">
        <v>6000</v>
      </c>
      <c r="G8" s="789">
        <f>D8*F8</f>
        <v>162000</v>
      </c>
      <c r="H8" s="787" t="s">
        <v>393</v>
      </c>
      <c r="I8" s="33" t="s">
        <v>1308</v>
      </c>
    </row>
    <row r="9" spans="1:9">
      <c r="A9" s="901">
        <v>2</v>
      </c>
      <c r="B9" s="906" t="s">
        <v>1240</v>
      </c>
      <c r="C9" s="926" t="s">
        <v>1321</v>
      </c>
      <c r="D9" s="899">
        <v>9</v>
      </c>
      <c r="E9" s="899" t="s">
        <v>1231</v>
      </c>
      <c r="F9" s="927">
        <v>6000</v>
      </c>
      <c r="G9" s="789">
        <f>D9*F9</f>
        <v>54000</v>
      </c>
      <c r="H9" s="787" t="s">
        <v>393</v>
      </c>
      <c r="I9" s="33" t="s">
        <v>1308</v>
      </c>
    </row>
    <row r="10" spans="1:9" ht="38.25">
      <c r="A10" s="901">
        <v>3</v>
      </c>
      <c r="B10" s="906" t="s">
        <v>1241</v>
      </c>
      <c r="C10" s="926" t="s">
        <v>1321</v>
      </c>
      <c r="D10" s="899">
        <v>9</v>
      </c>
      <c r="E10" s="899" t="s">
        <v>12</v>
      </c>
      <c r="F10" s="927">
        <v>4180</v>
      </c>
      <c r="G10" s="789">
        <f t="shared" ref="G10:G49" si="0">D10*F10</f>
        <v>37620</v>
      </c>
      <c r="H10" s="787" t="s">
        <v>393</v>
      </c>
      <c r="I10" s="33" t="s">
        <v>1308</v>
      </c>
    </row>
    <row r="11" spans="1:9" ht="38.25">
      <c r="A11" s="901">
        <v>4</v>
      </c>
      <c r="B11" s="906" t="s">
        <v>1229</v>
      </c>
      <c r="C11" s="926" t="s">
        <v>1321</v>
      </c>
      <c r="D11" s="899">
        <v>28</v>
      </c>
      <c r="E11" s="899" t="s">
        <v>12</v>
      </c>
      <c r="F11" s="927">
        <v>4180</v>
      </c>
      <c r="G11" s="789">
        <f t="shared" si="0"/>
        <v>117040</v>
      </c>
      <c r="H11" s="787" t="s">
        <v>393</v>
      </c>
      <c r="I11" s="33" t="s">
        <v>1308</v>
      </c>
    </row>
    <row r="12" spans="1:9">
      <c r="A12" s="901">
        <v>5</v>
      </c>
      <c r="B12" s="906" t="s">
        <v>1230</v>
      </c>
      <c r="C12" s="926" t="s">
        <v>1321</v>
      </c>
      <c r="D12" s="899">
        <v>76</v>
      </c>
      <c r="E12" s="899" t="s">
        <v>1231</v>
      </c>
      <c r="F12" s="927">
        <v>3500</v>
      </c>
      <c r="G12" s="789">
        <f t="shared" si="0"/>
        <v>266000</v>
      </c>
      <c r="H12" s="787" t="s">
        <v>393</v>
      </c>
      <c r="I12" s="33" t="s">
        <v>1308</v>
      </c>
    </row>
    <row r="13" spans="1:9">
      <c r="A13" s="901">
        <v>6</v>
      </c>
      <c r="B13" s="906" t="s">
        <v>1230</v>
      </c>
      <c r="C13" s="926" t="s">
        <v>1321</v>
      </c>
      <c r="D13" s="899">
        <v>10</v>
      </c>
      <c r="E13" s="899" t="s">
        <v>1231</v>
      </c>
      <c r="F13" s="927">
        <v>5000</v>
      </c>
      <c r="G13" s="789">
        <f t="shared" si="0"/>
        <v>50000</v>
      </c>
      <c r="H13" s="787" t="s">
        <v>393</v>
      </c>
      <c r="I13" s="33" t="s">
        <v>1308</v>
      </c>
    </row>
    <row r="14" spans="1:9">
      <c r="A14" s="1048" t="s">
        <v>1681</v>
      </c>
      <c r="B14" s="1049"/>
      <c r="C14" s="1049"/>
      <c r="D14" s="1049"/>
      <c r="E14" s="1049"/>
      <c r="F14" s="1050"/>
      <c r="G14" s="766">
        <f>SUM(G8:G13)</f>
        <v>686660</v>
      </c>
      <c r="H14" s="787"/>
      <c r="I14" s="33"/>
    </row>
    <row r="15" spans="1:9" ht="25.5">
      <c r="A15" s="901">
        <v>7</v>
      </c>
      <c r="B15" s="906" t="s">
        <v>1232</v>
      </c>
      <c r="C15" s="926" t="s">
        <v>1321</v>
      </c>
      <c r="D15" s="899">
        <v>3</v>
      </c>
      <c r="E15" s="899" t="s">
        <v>1231</v>
      </c>
      <c r="F15" s="927">
        <v>5400</v>
      </c>
      <c r="G15" s="789">
        <f t="shared" si="0"/>
        <v>16200</v>
      </c>
      <c r="H15" s="787" t="s">
        <v>394</v>
      </c>
      <c r="I15" s="33" t="s">
        <v>1308</v>
      </c>
    </row>
    <row r="16" spans="1:9" ht="25.5">
      <c r="A16" s="901">
        <v>8</v>
      </c>
      <c r="B16" s="906" t="s">
        <v>1233</v>
      </c>
      <c r="C16" s="926" t="s">
        <v>1321</v>
      </c>
      <c r="D16" s="899">
        <v>4</v>
      </c>
      <c r="E16" s="899" t="s">
        <v>1231</v>
      </c>
      <c r="F16" s="927">
        <v>5400</v>
      </c>
      <c r="G16" s="789">
        <f t="shared" si="0"/>
        <v>21600</v>
      </c>
      <c r="H16" s="787" t="s">
        <v>394</v>
      </c>
      <c r="I16" s="33" t="s">
        <v>1308</v>
      </c>
    </row>
    <row r="17" spans="1:9" ht="38.25" hidden="1">
      <c r="A17" s="901">
        <v>9</v>
      </c>
      <c r="B17" s="906" t="s">
        <v>1234</v>
      </c>
      <c r="C17" s="926" t="s">
        <v>1321</v>
      </c>
      <c r="D17" s="899">
        <v>6</v>
      </c>
      <c r="E17" s="899" t="s">
        <v>1231</v>
      </c>
      <c r="F17" s="927"/>
      <c r="G17" s="789">
        <f t="shared" si="0"/>
        <v>0</v>
      </c>
      <c r="H17" s="787" t="s">
        <v>394</v>
      </c>
      <c r="I17" s="33" t="s">
        <v>1308</v>
      </c>
    </row>
    <row r="18" spans="1:9" ht="51" hidden="1">
      <c r="A18" s="901">
        <v>10</v>
      </c>
      <c r="B18" s="906" t="s">
        <v>1235</v>
      </c>
      <c r="C18" s="926" t="s">
        <v>1321</v>
      </c>
      <c r="D18" s="899">
        <v>8</v>
      </c>
      <c r="E18" s="899" t="s">
        <v>1231</v>
      </c>
      <c r="F18" s="927"/>
      <c r="G18" s="789">
        <f t="shared" si="0"/>
        <v>0</v>
      </c>
      <c r="H18" s="787" t="s">
        <v>394</v>
      </c>
      <c r="I18" s="33" t="s">
        <v>1308</v>
      </c>
    </row>
    <row r="19" spans="1:9" ht="38.25">
      <c r="A19" s="901">
        <v>11</v>
      </c>
      <c r="B19" s="906" t="s">
        <v>1236</v>
      </c>
      <c r="C19" s="926" t="s">
        <v>1321</v>
      </c>
      <c r="D19" s="899">
        <v>1</v>
      </c>
      <c r="E19" s="899" t="s">
        <v>1231</v>
      </c>
      <c r="F19" s="927">
        <v>1200</v>
      </c>
      <c r="G19" s="789">
        <f t="shared" si="0"/>
        <v>1200</v>
      </c>
      <c r="H19" s="787" t="s">
        <v>394</v>
      </c>
      <c r="I19" s="33" t="s">
        <v>1308</v>
      </c>
    </row>
    <row r="20" spans="1:9" ht="38.25">
      <c r="A20" s="901">
        <v>12</v>
      </c>
      <c r="B20" s="906" t="s">
        <v>1236</v>
      </c>
      <c r="C20" s="926" t="s">
        <v>1321</v>
      </c>
      <c r="D20" s="899">
        <v>1</v>
      </c>
      <c r="E20" s="899" t="s">
        <v>1231</v>
      </c>
      <c r="F20" s="927">
        <v>1200</v>
      </c>
      <c r="G20" s="789">
        <f t="shared" ref="G20" si="1">D20*F20</f>
        <v>1200</v>
      </c>
      <c r="H20" s="787" t="s">
        <v>394</v>
      </c>
      <c r="I20" s="33" t="s">
        <v>1308</v>
      </c>
    </row>
    <row r="21" spans="1:9" ht="38.25">
      <c r="A21" s="901">
        <v>13</v>
      </c>
      <c r="B21" s="906" t="s">
        <v>1237</v>
      </c>
      <c r="C21" s="926" t="s">
        <v>1321</v>
      </c>
      <c r="D21" s="899">
        <v>3</v>
      </c>
      <c r="E21" s="899" t="s">
        <v>1231</v>
      </c>
      <c r="F21" s="927">
        <v>4160</v>
      </c>
      <c r="G21" s="789">
        <f t="shared" si="0"/>
        <v>12480</v>
      </c>
      <c r="H21" s="787" t="s">
        <v>394</v>
      </c>
      <c r="I21" s="33" t="s">
        <v>1308</v>
      </c>
    </row>
    <row r="22" spans="1:9">
      <c r="A22" s="901">
        <v>14</v>
      </c>
      <c r="B22" s="906" t="s">
        <v>1238</v>
      </c>
      <c r="C22" s="926" t="s">
        <v>1321</v>
      </c>
      <c r="D22" s="899">
        <v>1</v>
      </c>
      <c r="E22" s="899" t="s">
        <v>1231</v>
      </c>
      <c r="F22" s="927">
        <v>2900</v>
      </c>
      <c r="G22" s="789">
        <f t="shared" si="0"/>
        <v>2900</v>
      </c>
      <c r="H22" s="787" t="s">
        <v>394</v>
      </c>
      <c r="I22" s="33" t="s">
        <v>1308</v>
      </c>
    </row>
    <row r="23" spans="1:9" ht="25.5">
      <c r="A23" s="901">
        <v>15</v>
      </c>
      <c r="B23" s="906" t="s">
        <v>1239</v>
      </c>
      <c r="C23" s="926" t="s">
        <v>1321</v>
      </c>
      <c r="D23" s="899">
        <v>10</v>
      </c>
      <c r="E23" s="899" t="s">
        <v>1231</v>
      </c>
      <c r="F23" s="927">
        <v>5960</v>
      </c>
      <c r="G23" s="789">
        <f t="shared" si="0"/>
        <v>59600</v>
      </c>
      <c r="H23" s="787" t="s">
        <v>394</v>
      </c>
      <c r="I23" s="33" t="s">
        <v>1308</v>
      </c>
    </row>
    <row r="24" spans="1:9">
      <c r="A24" s="1048" t="s">
        <v>1683</v>
      </c>
      <c r="B24" s="1049"/>
      <c r="C24" s="1049"/>
      <c r="D24" s="1049"/>
      <c r="E24" s="1049"/>
      <c r="F24" s="1050"/>
      <c r="G24" s="832">
        <f>SUM(G15:G23)</f>
        <v>115180</v>
      </c>
      <c r="H24" s="787"/>
      <c r="I24" s="33"/>
    </row>
    <row r="25" spans="1:9" ht="38.25">
      <c r="A25" s="901">
        <v>16</v>
      </c>
      <c r="B25" s="906" t="s">
        <v>1229</v>
      </c>
      <c r="C25" s="926" t="s">
        <v>1321</v>
      </c>
      <c r="D25" s="899">
        <v>11</v>
      </c>
      <c r="E25" s="899" t="s">
        <v>12</v>
      </c>
      <c r="F25" s="927">
        <v>1650</v>
      </c>
      <c r="G25" s="789">
        <f t="shared" si="0"/>
        <v>18150</v>
      </c>
      <c r="H25" s="787" t="s">
        <v>396</v>
      </c>
      <c r="I25" s="33" t="s">
        <v>1308</v>
      </c>
    </row>
    <row r="26" spans="1:9" ht="18" customHeight="1">
      <c r="A26" s="1078" t="s">
        <v>1685</v>
      </c>
      <c r="B26" s="1070"/>
      <c r="C26" s="1070"/>
      <c r="D26" s="1070"/>
      <c r="E26" s="1070"/>
      <c r="F26" s="1079"/>
      <c r="G26" s="933">
        <f>SUM(G25)</f>
        <v>18150</v>
      </c>
      <c r="H26" s="858"/>
      <c r="I26" s="845"/>
    </row>
    <row r="27" spans="1:9" ht="18" customHeight="1">
      <c r="A27" s="919"/>
      <c r="B27" s="919"/>
      <c r="C27" s="919"/>
      <c r="D27" s="919"/>
      <c r="E27" s="919"/>
      <c r="F27" s="919"/>
      <c r="G27" s="934"/>
      <c r="H27" s="935"/>
      <c r="I27" s="793"/>
    </row>
    <row r="28" spans="1:9" s="35" customFormat="1" ht="31.5">
      <c r="A28" s="936"/>
      <c r="B28" s="937" t="s">
        <v>1289</v>
      </c>
      <c r="C28" s="936"/>
      <c r="D28" s="936"/>
      <c r="E28" s="936"/>
      <c r="F28" s="934"/>
      <c r="G28" s="938"/>
      <c r="H28" s="939"/>
      <c r="I28" s="936"/>
    </row>
    <row r="29" spans="1:9" ht="25.5" customHeight="1">
      <c r="A29" s="883">
        <v>1</v>
      </c>
      <c r="B29" s="787" t="s">
        <v>1269</v>
      </c>
      <c r="C29" s="780" t="s">
        <v>1321</v>
      </c>
      <c r="D29" s="33">
        <v>1</v>
      </c>
      <c r="E29" s="33" t="s">
        <v>1258</v>
      </c>
      <c r="F29" s="789">
        <v>624240</v>
      </c>
      <c r="G29" s="789">
        <f t="shared" si="0"/>
        <v>624240</v>
      </c>
      <c r="H29" s="787" t="s">
        <v>387</v>
      </c>
      <c r="I29" s="33" t="s">
        <v>1308</v>
      </c>
    </row>
    <row r="30" spans="1:9">
      <c r="A30" s="1064" t="s">
        <v>1691</v>
      </c>
      <c r="B30" s="1065"/>
      <c r="C30" s="1065"/>
      <c r="D30" s="1065"/>
      <c r="E30" s="1065"/>
      <c r="F30" s="1066"/>
      <c r="G30" s="832">
        <f>SUM(G29)</f>
        <v>624240</v>
      </c>
      <c r="H30" s="787"/>
      <c r="I30" s="33"/>
    </row>
    <row r="31" spans="1:9">
      <c r="A31" s="883">
        <v>2</v>
      </c>
      <c r="B31" s="787" t="s">
        <v>1271</v>
      </c>
      <c r="C31" s="780" t="s">
        <v>1321</v>
      </c>
      <c r="D31" s="33">
        <v>21</v>
      </c>
      <c r="E31" s="33" t="s">
        <v>1258</v>
      </c>
      <c r="F31" s="789">
        <v>10000</v>
      </c>
      <c r="G31" s="789">
        <f t="shared" ref="G31:G32" si="2">D31*F31</f>
        <v>210000</v>
      </c>
      <c r="H31" s="787" t="s">
        <v>1690</v>
      </c>
      <c r="I31" s="33" t="s">
        <v>1308</v>
      </c>
    </row>
    <row r="32" spans="1:9">
      <c r="A32" s="883">
        <v>3</v>
      </c>
      <c r="B32" s="787" t="s">
        <v>1272</v>
      </c>
      <c r="C32" s="780" t="s">
        <v>1321</v>
      </c>
      <c r="D32" s="33">
        <v>21</v>
      </c>
      <c r="E32" s="33" t="s">
        <v>1258</v>
      </c>
      <c r="F32" s="789">
        <v>12000</v>
      </c>
      <c r="G32" s="789">
        <f t="shared" si="2"/>
        <v>252000</v>
      </c>
      <c r="H32" s="787" t="s">
        <v>1690</v>
      </c>
      <c r="I32" s="33" t="s">
        <v>1308</v>
      </c>
    </row>
    <row r="33" spans="1:9">
      <c r="A33" s="1064" t="s">
        <v>1675</v>
      </c>
      <c r="B33" s="1065"/>
      <c r="C33" s="1065"/>
      <c r="D33" s="1065"/>
      <c r="E33" s="1065"/>
      <c r="F33" s="1066"/>
      <c r="G33" s="832">
        <f>SUM(G31:G32)</f>
        <v>462000</v>
      </c>
      <c r="H33" s="787"/>
      <c r="I33" s="33"/>
    </row>
    <row r="34" spans="1:9">
      <c r="A34" s="883">
        <v>4</v>
      </c>
      <c r="B34" s="787" t="s">
        <v>1271</v>
      </c>
      <c r="C34" s="780" t="s">
        <v>1321</v>
      </c>
      <c r="D34" s="33">
        <v>21</v>
      </c>
      <c r="E34" s="33" t="s">
        <v>1258</v>
      </c>
      <c r="F34" s="789">
        <v>10000</v>
      </c>
      <c r="G34" s="789">
        <f t="shared" si="0"/>
        <v>210000</v>
      </c>
      <c r="H34" s="787" t="s">
        <v>390</v>
      </c>
      <c r="I34" s="33" t="s">
        <v>1308</v>
      </c>
    </row>
    <row r="35" spans="1:9" ht="17.25" customHeight="1">
      <c r="A35" s="883">
        <v>5</v>
      </c>
      <c r="B35" s="787" t="s">
        <v>1268</v>
      </c>
      <c r="C35" s="780" t="s">
        <v>1321</v>
      </c>
      <c r="D35" s="33">
        <v>21</v>
      </c>
      <c r="E35" s="33" t="s">
        <v>1258</v>
      </c>
      <c r="F35" s="789">
        <v>15000</v>
      </c>
      <c r="G35" s="789">
        <f>D35*F35</f>
        <v>315000</v>
      </c>
      <c r="H35" s="787" t="s">
        <v>390</v>
      </c>
      <c r="I35" s="33" t="s">
        <v>1308</v>
      </c>
    </row>
    <row r="36" spans="1:9">
      <c r="A36" s="883">
        <v>6</v>
      </c>
      <c r="B36" s="787" t="s">
        <v>1272</v>
      </c>
      <c r="C36" s="780" t="s">
        <v>1321</v>
      </c>
      <c r="D36" s="33">
        <v>21</v>
      </c>
      <c r="E36" s="33" t="s">
        <v>1258</v>
      </c>
      <c r="F36" s="789">
        <v>12000</v>
      </c>
      <c r="G36" s="789">
        <f t="shared" si="0"/>
        <v>252000</v>
      </c>
      <c r="H36" s="787" t="s">
        <v>390</v>
      </c>
      <c r="I36" s="33" t="s">
        <v>1308</v>
      </c>
    </row>
    <row r="37" spans="1:9">
      <c r="A37" s="1064" t="s">
        <v>1678</v>
      </c>
      <c r="B37" s="1065"/>
      <c r="C37" s="1065"/>
      <c r="D37" s="1065"/>
      <c r="E37" s="1065"/>
      <c r="F37" s="1066"/>
      <c r="G37" s="832">
        <f>SUM(G34:G36)</f>
        <v>777000</v>
      </c>
      <c r="H37" s="787"/>
      <c r="I37" s="33"/>
    </row>
    <row r="38" spans="1:9">
      <c r="A38" s="883">
        <v>7</v>
      </c>
      <c r="B38" s="787" t="s">
        <v>1270</v>
      </c>
      <c r="C38" s="780" t="s">
        <v>1321</v>
      </c>
      <c r="D38" s="33">
        <v>1</v>
      </c>
      <c r="E38" s="33" t="s">
        <v>1258</v>
      </c>
      <c r="F38" s="789">
        <v>300000</v>
      </c>
      <c r="G38" s="789">
        <f t="shared" si="0"/>
        <v>300000</v>
      </c>
      <c r="H38" s="787" t="s">
        <v>391</v>
      </c>
      <c r="I38" s="33" t="s">
        <v>1308</v>
      </c>
    </row>
    <row r="39" spans="1:9">
      <c r="A39" s="883">
        <v>8</v>
      </c>
      <c r="B39" s="787" t="s">
        <v>1244</v>
      </c>
      <c r="C39" s="780" t="s">
        <v>1321</v>
      </c>
      <c r="D39" s="33">
        <v>300</v>
      </c>
      <c r="E39" s="33" t="s">
        <v>859</v>
      </c>
      <c r="F39" s="789">
        <v>600</v>
      </c>
      <c r="G39" s="789">
        <f t="shared" si="0"/>
        <v>180000</v>
      </c>
      <c r="H39" s="787" t="s">
        <v>391</v>
      </c>
      <c r="I39" s="33" t="s">
        <v>1308</v>
      </c>
    </row>
    <row r="40" spans="1:9">
      <c r="A40" s="883">
        <v>9</v>
      </c>
      <c r="B40" s="787" t="s">
        <v>1245</v>
      </c>
      <c r="C40" s="780" t="s">
        <v>1321</v>
      </c>
      <c r="D40" s="33">
        <v>300</v>
      </c>
      <c r="E40" s="33" t="s">
        <v>859</v>
      </c>
      <c r="F40" s="789">
        <v>350</v>
      </c>
      <c r="G40" s="789">
        <f t="shared" si="0"/>
        <v>105000</v>
      </c>
      <c r="H40" s="787" t="s">
        <v>391</v>
      </c>
      <c r="I40" s="33" t="s">
        <v>1308</v>
      </c>
    </row>
    <row r="41" spans="1:9">
      <c r="A41" s="883">
        <v>10</v>
      </c>
      <c r="B41" s="787" t="s">
        <v>1246</v>
      </c>
      <c r="C41" s="780" t="s">
        <v>1321</v>
      </c>
      <c r="D41" s="33">
        <v>500</v>
      </c>
      <c r="E41" s="33" t="s">
        <v>859</v>
      </c>
      <c r="F41" s="789">
        <v>250</v>
      </c>
      <c r="G41" s="789">
        <f t="shared" si="0"/>
        <v>125000</v>
      </c>
      <c r="H41" s="787" t="s">
        <v>391</v>
      </c>
      <c r="I41" s="33" t="s">
        <v>1308</v>
      </c>
    </row>
    <row r="42" spans="1:9">
      <c r="A42" s="883">
        <v>11</v>
      </c>
      <c r="B42" s="787" t="s">
        <v>1248</v>
      </c>
      <c r="C42" s="780" t="s">
        <v>1321</v>
      </c>
      <c r="D42" s="33">
        <v>100</v>
      </c>
      <c r="E42" s="33" t="s">
        <v>859</v>
      </c>
      <c r="F42" s="789">
        <v>2300</v>
      </c>
      <c r="G42" s="789">
        <f t="shared" si="0"/>
        <v>230000</v>
      </c>
      <c r="H42" s="787" t="s">
        <v>391</v>
      </c>
      <c r="I42" s="33" t="s">
        <v>1308</v>
      </c>
    </row>
    <row r="43" spans="1:9">
      <c r="A43" s="883">
        <v>12</v>
      </c>
      <c r="B43" s="787" t="s">
        <v>1249</v>
      </c>
      <c r="C43" s="780" t="s">
        <v>1321</v>
      </c>
      <c r="D43" s="33">
        <v>200</v>
      </c>
      <c r="E43" s="33" t="s">
        <v>859</v>
      </c>
      <c r="F43" s="789">
        <v>1800</v>
      </c>
      <c r="G43" s="789">
        <f t="shared" si="0"/>
        <v>360000</v>
      </c>
      <c r="H43" s="787" t="s">
        <v>391</v>
      </c>
      <c r="I43" s="33" t="s">
        <v>1308</v>
      </c>
    </row>
    <row r="44" spans="1:9">
      <c r="A44" s="883">
        <v>13</v>
      </c>
      <c r="B44" s="787" t="s">
        <v>1250</v>
      </c>
      <c r="C44" s="780" t="s">
        <v>1321</v>
      </c>
      <c r="D44" s="33">
        <v>200</v>
      </c>
      <c r="E44" s="33" t="s">
        <v>859</v>
      </c>
      <c r="F44" s="789">
        <v>1400</v>
      </c>
      <c r="G44" s="789">
        <f t="shared" si="0"/>
        <v>280000</v>
      </c>
      <c r="H44" s="787" t="s">
        <v>391</v>
      </c>
      <c r="I44" s="33" t="s">
        <v>1308</v>
      </c>
    </row>
    <row r="45" spans="1:9">
      <c r="A45" s="883">
        <v>14</v>
      </c>
      <c r="B45" s="787" t="s">
        <v>1251</v>
      </c>
      <c r="C45" s="780" t="s">
        <v>1321</v>
      </c>
      <c r="D45" s="33">
        <v>100</v>
      </c>
      <c r="E45" s="33" t="s">
        <v>859</v>
      </c>
      <c r="F45" s="789">
        <v>1700</v>
      </c>
      <c r="G45" s="789">
        <f t="shared" si="0"/>
        <v>170000</v>
      </c>
      <c r="H45" s="787" t="s">
        <v>391</v>
      </c>
      <c r="I45" s="33" t="s">
        <v>1308</v>
      </c>
    </row>
    <row r="46" spans="1:9">
      <c r="A46" s="883">
        <v>15</v>
      </c>
      <c r="B46" s="787" t="s">
        <v>1261</v>
      </c>
      <c r="C46" s="780" t="s">
        <v>1321</v>
      </c>
      <c r="D46" s="33">
        <v>30</v>
      </c>
      <c r="E46" s="33" t="s">
        <v>1258</v>
      </c>
      <c r="F46" s="789">
        <v>2200</v>
      </c>
      <c r="G46" s="789">
        <f t="shared" si="0"/>
        <v>66000</v>
      </c>
      <c r="H46" s="787" t="s">
        <v>391</v>
      </c>
      <c r="I46" s="33" t="s">
        <v>1308</v>
      </c>
    </row>
    <row r="47" spans="1:9">
      <c r="A47" s="883">
        <v>16</v>
      </c>
      <c r="B47" s="787" t="s">
        <v>1264</v>
      </c>
      <c r="C47" s="780" t="s">
        <v>1321</v>
      </c>
      <c r="D47" s="33">
        <v>300</v>
      </c>
      <c r="E47" s="33" t="s">
        <v>1258</v>
      </c>
      <c r="F47" s="789">
        <v>330</v>
      </c>
      <c r="G47" s="789">
        <f t="shared" si="0"/>
        <v>99000</v>
      </c>
      <c r="H47" s="787" t="s">
        <v>391</v>
      </c>
      <c r="I47" s="33" t="s">
        <v>1308</v>
      </c>
    </row>
    <row r="48" spans="1:9">
      <c r="A48" s="883">
        <v>17</v>
      </c>
      <c r="B48" s="787" t="s">
        <v>1265</v>
      </c>
      <c r="C48" s="780" t="s">
        <v>1321</v>
      </c>
      <c r="D48" s="33">
        <v>300</v>
      </c>
      <c r="E48" s="33" t="s">
        <v>1258</v>
      </c>
      <c r="F48" s="789">
        <v>400</v>
      </c>
      <c r="G48" s="789">
        <f t="shared" si="0"/>
        <v>120000</v>
      </c>
      <c r="H48" s="787" t="s">
        <v>391</v>
      </c>
      <c r="I48" s="33" t="s">
        <v>1308</v>
      </c>
    </row>
    <row r="49" spans="1:9" ht="18.75" customHeight="1">
      <c r="A49" s="883">
        <v>18</v>
      </c>
      <c r="B49" s="787" t="s">
        <v>1266</v>
      </c>
      <c r="C49" s="780" t="s">
        <v>1321</v>
      </c>
      <c r="D49" s="33">
        <v>40</v>
      </c>
      <c r="E49" s="33" t="s">
        <v>1258</v>
      </c>
      <c r="F49" s="789">
        <v>20500</v>
      </c>
      <c r="G49" s="789">
        <f t="shared" si="0"/>
        <v>820000</v>
      </c>
      <c r="H49" s="787" t="s">
        <v>391</v>
      </c>
      <c r="I49" s="33" t="s">
        <v>1308</v>
      </c>
    </row>
    <row r="50" spans="1:9" ht="17.25" customHeight="1">
      <c r="A50" s="1064" t="s">
        <v>1679</v>
      </c>
      <c r="B50" s="1065"/>
      <c r="C50" s="1065"/>
      <c r="D50" s="1065"/>
      <c r="E50" s="1065"/>
      <c r="F50" s="1066"/>
      <c r="G50" s="832">
        <f>SUM(G38:G49)</f>
        <v>2855000</v>
      </c>
      <c r="H50" s="787"/>
      <c r="I50" s="33"/>
    </row>
    <row r="51" spans="1:9">
      <c r="A51" s="883">
        <v>19</v>
      </c>
      <c r="B51" s="787" t="s">
        <v>1244</v>
      </c>
      <c r="C51" s="780" t="s">
        <v>1321</v>
      </c>
      <c r="D51" s="33">
        <v>300</v>
      </c>
      <c r="E51" s="33" t="s">
        <v>859</v>
      </c>
      <c r="F51" s="789">
        <v>600</v>
      </c>
      <c r="G51" s="789">
        <f t="shared" ref="G51:G55" si="3">D51*F51</f>
        <v>180000</v>
      </c>
      <c r="H51" s="787" t="s">
        <v>1689</v>
      </c>
      <c r="I51" s="33" t="s">
        <v>1308</v>
      </c>
    </row>
    <row r="52" spans="1:9">
      <c r="A52" s="883">
        <v>20</v>
      </c>
      <c r="B52" s="787" t="s">
        <v>1245</v>
      </c>
      <c r="C52" s="780" t="s">
        <v>1321</v>
      </c>
      <c r="D52" s="33">
        <v>300</v>
      </c>
      <c r="E52" s="33" t="s">
        <v>859</v>
      </c>
      <c r="F52" s="789">
        <v>350</v>
      </c>
      <c r="G52" s="789">
        <f t="shared" si="3"/>
        <v>105000</v>
      </c>
      <c r="H52" s="787" t="s">
        <v>1689</v>
      </c>
      <c r="I52" s="33" t="s">
        <v>1308</v>
      </c>
    </row>
    <row r="53" spans="1:9">
      <c r="A53" s="883">
        <v>21</v>
      </c>
      <c r="B53" s="787" t="s">
        <v>1246</v>
      </c>
      <c r="C53" s="780" t="s">
        <v>1321</v>
      </c>
      <c r="D53" s="33">
        <v>300</v>
      </c>
      <c r="E53" s="33" t="s">
        <v>859</v>
      </c>
      <c r="F53" s="789">
        <v>250</v>
      </c>
      <c r="G53" s="789">
        <f t="shared" si="3"/>
        <v>75000</v>
      </c>
      <c r="H53" s="787" t="s">
        <v>1689</v>
      </c>
      <c r="I53" s="33" t="s">
        <v>1308</v>
      </c>
    </row>
    <row r="54" spans="1:9">
      <c r="A54" s="883">
        <v>22</v>
      </c>
      <c r="B54" s="787" t="s">
        <v>1250</v>
      </c>
      <c r="C54" s="780" t="s">
        <v>1321</v>
      </c>
      <c r="D54" s="33">
        <v>300</v>
      </c>
      <c r="E54" s="33" t="s">
        <v>859</v>
      </c>
      <c r="F54" s="789">
        <v>1400</v>
      </c>
      <c r="G54" s="789">
        <f t="shared" si="3"/>
        <v>420000</v>
      </c>
      <c r="H54" s="787" t="s">
        <v>1689</v>
      </c>
      <c r="I54" s="33" t="s">
        <v>1308</v>
      </c>
    </row>
    <row r="55" spans="1:9" ht="12.75" hidden="1" customHeight="1">
      <c r="A55" s="33"/>
      <c r="B55" s="787" t="s">
        <v>1267</v>
      </c>
      <c r="C55" s="780" t="s">
        <v>1321</v>
      </c>
      <c r="D55" s="33"/>
      <c r="E55" s="33" t="s">
        <v>1258</v>
      </c>
      <c r="F55" s="789"/>
      <c r="G55" s="789">
        <f t="shared" si="3"/>
        <v>0</v>
      </c>
      <c r="H55" s="787"/>
      <c r="I55" s="33" t="s">
        <v>1308</v>
      </c>
    </row>
    <row r="56" spans="1:9">
      <c r="C56" s="1070" t="s">
        <v>1681</v>
      </c>
      <c r="D56" s="1070"/>
      <c r="E56" s="1070"/>
      <c r="F56" s="1070"/>
      <c r="G56" s="830">
        <f>SUM(G51:G55)</f>
        <v>780000</v>
      </c>
    </row>
    <row r="57" spans="1:9">
      <c r="A57" s="883">
        <v>23</v>
      </c>
      <c r="B57" s="787" t="s">
        <v>1274</v>
      </c>
      <c r="C57" s="780" t="s">
        <v>1321</v>
      </c>
      <c r="D57" s="33">
        <v>100</v>
      </c>
      <c r="E57" s="33" t="s">
        <v>1258</v>
      </c>
      <c r="F57" s="789">
        <v>400</v>
      </c>
      <c r="G57" s="789">
        <f>D57*F57</f>
        <v>40000</v>
      </c>
      <c r="H57" s="787" t="s">
        <v>394</v>
      </c>
      <c r="I57" s="33" t="s">
        <v>1308</v>
      </c>
    </row>
    <row r="58" spans="1:9">
      <c r="A58" s="883">
        <v>24</v>
      </c>
      <c r="B58" s="787" t="s">
        <v>1273</v>
      </c>
      <c r="C58" s="780" t="s">
        <v>1321</v>
      </c>
      <c r="D58" s="33">
        <v>30</v>
      </c>
      <c r="E58" s="33" t="s">
        <v>1258</v>
      </c>
      <c r="F58" s="789">
        <v>1600</v>
      </c>
      <c r="G58" s="789">
        <f t="shared" ref="G58" si="4">D58*F58</f>
        <v>48000</v>
      </c>
      <c r="H58" s="787" t="s">
        <v>394</v>
      </c>
      <c r="I58" s="33" t="s">
        <v>1308</v>
      </c>
    </row>
    <row r="59" spans="1:9">
      <c r="C59" s="1070" t="s">
        <v>1683</v>
      </c>
      <c r="D59" s="1070"/>
      <c r="E59" s="1070"/>
      <c r="F59" s="1070"/>
      <c r="G59" s="830">
        <f>SUM(G57:G58)</f>
        <v>88000</v>
      </c>
    </row>
  </sheetData>
  <mergeCells count="18">
    <mergeCell ref="I5:I6"/>
    <mergeCell ref="A37:F37"/>
    <mergeCell ref="A50:F50"/>
    <mergeCell ref="C56:F56"/>
    <mergeCell ref="A14:F14"/>
    <mergeCell ref="A24:F24"/>
    <mergeCell ref="A26:F26"/>
    <mergeCell ref="A30:F30"/>
    <mergeCell ref="A33:F33"/>
    <mergeCell ref="C5:C6"/>
    <mergeCell ref="D5:D6"/>
    <mergeCell ref="E5:E6"/>
    <mergeCell ref="F5:F6"/>
    <mergeCell ref="G5:G6"/>
    <mergeCell ref="H5:H6"/>
    <mergeCell ref="C59:F59"/>
    <mergeCell ref="B4:C4"/>
    <mergeCell ref="B5:B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420"/>
  <sheetViews>
    <sheetView topLeftCell="A16" workbookViewId="0">
      <selection sqref="A1:XFD3"/>
    </sheetView>
  </sheetViews>
  <sheetFormatPr defaultRowHeight="12.75"/>
  <cols>
    <col min="1" max="1" width="4.42578125" style="1" customWidth="1"/>
    <col min="2" max="2" width="31.140625" style="768" customWidth="1"/>
    <col min="3" max="3" width="15.7109375" style="769" customWidth="1"/>
    <col min="4" max="4" width="13.28515625" style="3" bestFit="1" customWidth="1"/>
    <col min="5" max="5" width="13.7109375" style="3" customWidth="1"/>
    <col min="6" max="6" width="13.42578125" style="764" bestFit="1" customWidth="1"/>
    <col min="7" max="7" width="14.28515625" style="764" customWidth="1"/>
    <col min="8" max="8" width="13.7109375" style="3" customWidth="1"/>
    <col min="9" max="9" width="15" style="3" customWidth="1"/>
    <col min="10" max="10" width="17.5703125" bestFit="1" customWidth="1"/>
    <col min="11" max="18" width="9.28515625" bestFit="1" customWidth="1"/>
  </cols>
  <sheetData>
    <row r="2" spans="1:19" ht="15.75">
      <c r="B2" s="930" t="s">
        <v>1306</v>
      </c>
    </row>
    <row r="4" spans="1:19" ht="15.75" customHeight="1">
      <c r="A4" s="738" t="s">
        <v>2</v>
      </c>
      <c r="B4" s="1082" t="s">
        <v>1276</v>
      </c>
      <c r="C4" s="1067" t="s">
        <v>1277</v>
      </c>
      <c r="D4" s="1067" t="s">
        <v>5</v>
      </c>
      <c r="E4" s="1067" t="s">
        <v>421</v>
      </c>
      <c r="F4" s="1083" t="s">
        <v>582</v>
      </c>
      <c r="G4" s="1080" t="s">
        <v>1284</v>
      </c>
      <c r="H4" s="1055" t="s">
        <v>1307</v>
      </c>
      <c r="I4" s="1067" t="s">
        <v>1279</v>
      </c>
    </row>
    <row r="5" spans="1:19" ht="18.75" customHeight="1">
      <c r="A5" s="738" t="s">
        <v>1275</v>
      </c>
      <c r="B5" s="1082"/>
      <c r="C5" s="1067"/>
      <c r="D5" s="1067"/>
      <c r="E5" s="1067"/>
      <c r="F5" s="1083"/>
      <c r="G5" s="1081"/>
      <c r="H5" s="1056"/>
      <c r="I5" s="1067"/>
    </row>
    <row r="6" spans="1:19" s="671" customFormat="1">
      <c r="A6" s="760"/>
      <c r="B6" s="770" t="s">
        <v>632</v>
      </c>
      <c r="C6" s="761"/>
      <c r="D6" s="765"/>
      <c r="E6" s="765"/>
      <c r="F6" s="766"/>
      <c r="G6" s="922">
        <f>SUM(G8:G420)</f>
        <v>8121945.2700000005</v>
      </c>
      <c r="H6" s="765"/>
      <c r="I6" s="765"/>
    </row>
    <row r="7" spans="1:19" s="671" customFormat="1">
      <c r="A7" s="760"/>
      <c r="B7" s="770"/>
      <c r="C7" s="761"/>
      <c r="D7" s="765"/>
      <c r="E7" s="765"/>
      <c r="F7" s="766"/>
      <c r="G7" s="766"/>
      <c r="H7" s="765"/>
      <c r="I7" s="765"/>
    </row>
    <row r="8" spans="1:19" ht="25.5">
      <c r="A8" s="763">
        <v>1</v>
      </c>
      <c r="B8" s="6" t="s">
        <v>11</v>
      </c>
      <c r="C8" s="738" t="s">
        <v>1321</v>
      </c>
      <c r="D8" s="763">
        <v>25</v>
      </c>
      <c r="E8" s="763" t="s">
        <v>12</v>
      </c>
      <c r="F8" s="767">
        <v>3100</v>
      </c>
      <c r="G8" s="767">
        <f>D8*F8</f>
        <v>77500</v>
      </c>
      <c r="H8" s="763" t="s">
        <v>1322</v>
      </c>
      <c r="I8" s="763" t="s">
        <v>1308</v>
      </c>
    </row>
    <row r="9" spans="1:19" ht="25.5">
      <c r="A9" s="763">
        <v>2</v>
      </c>
      <c r="B9" s="6" t="s">
        <v>14</v>
      </c>
      <c r="C9" s="738" t="s">
        <v>1321</v>
      </c>
      <c r="D9" s="763">
        <v>25</v>
      </c>
      <c r="E9" s="763" t="s">
        <v>15</v>
      </c>
      <c r="F9" s="767">
        <v>410</v>
      </c>
      <c r="G9" s="767">
        <f t="shared" ref="G9:G72" si="0">D9*F9</f>
        <v>10250</v>
      </c>
      <c r="H9" s="763" t="s">
        <v>1322</v>
      </c>
      <c r="I9" s="763" t="s">
        <v>1308</v>
      </c>
    </row>
    <row r="10" spans="1:19" ht="25.5">
      <c r="A10" s="763">
        <v>3</v>
      </c>
      <c r="B10" s="6" t="s">
        <v>16</v>
      </c>
      <c r="C10" s="738" t="s">
        <v>1321</v>
      </c>
      <c r="D10" s="763">
        <v>25</v>
      </c>
      <c r="E10" s="763" t="s">
        <v>15</v>
      </c>
      <c r="F10" s="767">
        <v>2600</v>
      </c>
      <c r="G10" s="767">
        <f t="shared" si="0"/>
        <v>65000</v>
      </c>
      <c r="H10" s="763" t="s">
        <v>1322</v>
      </c>
      <c r="I10" s="763" t="s">
        <v>1308</v>
      </c>
      <c r="J10" s="921"/>
      <c r="K10" s="921"/>
      <c r="L10" s="921"/>
      <c r="M10" s="921"/>
      <c r="N10" s="921"/>
      <c r="O10" s="921"/>
      <c r="P10" s="921"/>
      <c r="Q10" s="921"/>
      <c r="R10" s="921"/>
    </row>
    <row r="11" spans="1:19" ht="25.5">
      <c r="A11" s="763">
        <v>4</v>
      </c>
      <c r="B11" s="6" t="s">
        <v>17</v>
      </c>
      <c r="C11" s="738" t="s">
        <v>1321</v>
      </c>
      <c r="D11" s="763">
        <v>500</v>
      </c>
      <c r="E11" s="763" t="s">
        <v>12</v>
      </c>
      <c r="F11" s="767">
        <v>70</v>
      </c>
      <c r="G11" s="767">
        <f t="shared" si="0"/>
        <v>35000</v>
      </c>
      <c r="H11" s="763" t="s">
        <v>1322</v>
      </c>
      <c r="I11" s="763" t="s">
        <v>1308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5.5">
      <c r="A12" s="763">
        <v>5</v>
      </c>
      <c r="B12" s="6" t="s">
        <v>18</v>
      </c>
      <c r="C12" s="738" t="s">
        <v>1321</v>
      </c>
      <c r="D12" s="763">
        <v>250</v>
      </c>
      <c r="E12" s="763" t="s">
        <v>12</v>
      </c>
      <c r="F12" s="767">
        <v>90</v>
      </c>
      <c r="G12" s="767">
        <f t="shared" si="0"/>
        <v>22500</v>
      </c>
      <c r="H12" s="763" t="s">
        <v>1322</v>
      </c>
      <c r="I12" s="763" t="s">
        <v>1308</v>
      </c>
    </row>
    <row r="13" spans="1:19" ht="25.5">
      <c r="A13" s="763">
        <v>6</v>
      </c>
      <c r="B13" s="6" t="s">
        <v>19</v>
      </c>
      <c r="C13" s="738" t="s">
        <v>1321</v>
      </c>
      <c r="D13" s="763">
        <v>100</v>
      </c>
      <c r="E13" s="763" t="s">
        <v>12</v>
      </c>
      <c r="F13" s="767">
        <v>60</v>
      </c>
      <c r="G13" s="767">
        <f t="shared" si="0"/>
        <v>6000</v>
      </c>
      <c r="H13" s="763" t="s">
        <v>1322</v>
      </c>
      <c r="I13" s="763" t="s">
        <v>1308</v>
      </c>
    </row>
    <row r="14" spans="1:19" ht="25.5">
      <c r="A14" s="763">
        <v>7</v>
      </c>
      <c r="B14" s="6" t="s">
        <v>20</v>
      </c>
      <c r="C14" s="738" t="s">
        <v>1321</v>
      </c>
      <c r="D14" s="763">
        <v>100</v>
      </c>
      <c r="E14" s="763" t="s">
        <v>12</v>
      </c>
      <c r="F14" s="767">
        <v>63</v>
      </c>
      <c r="G14" s="767">
        <f t="shared" si="0"/>
        <v>6300</v>
      </c>
      <c r="H14" s="763" t="s">
        <v>1322</v>
      </c>
      <c r="I14" s="763" t="s">
        <v>1308</v>
      </c>
    </row>
    <row r="15" spans="1:19" ht="25.5">
      <c r="A15" s="763">
        <v>8</v>
      </c>
      <c r="B15" s="6" t="s">
        <v>21</v>
      </c>
      <c r="C15" s="738" t="s">
        <v>1321</v>
      </c>
      <c r="D15" s="763">
        <v>10</v>
      </c>
      <c r="E15" s="763" t="s">
        <v>15</v>
      </c>
      <c r="F15" s="767">
        <v>1390</v>
      </c>
      <c r="G15" s="767">
        <f t="shared" si="0"/>
        <v>13900</v>
      </c>
      <c r="H15" s="763" t="s">
        <v>1322</v>
      </c>
      <c r="I15" s="763" t="s">
        <v>1308</v>
      </c>
    </row>
    <row r="16" spans="1:19" ht="25.5">
      <c r="A16" s="763">
        <v>9</v>
      </c>
      <c r="B16" s="6" t="s">
        <v>22</v>
      </c>
      <c r="C16" s="738" t="s">
        <v>1321</v>
      </c>
      <c r="D16" s="763">
        <v>10</v>
      </c>
      <c r="E16" s="763" t="s">
        <v>23</v>
      </c>
      <c r="F16" s="767">
        <v>1390</v>
      </c>
      <c r="G16" s="767">
        <f t="shared" si="0"/>
        <v>13900</v>
      </c>
      <c r="H16" s="763" t="s">
        <v>1322</v>
      </c>
      <c r="I16" s="763" t="s">
        <v>1308</v>
      </c>
    </row>
    <row r="17" spans="1:9" ht="25.5">
      <c r="A17" s="763">
        <v>10</v>
      </c>
      <c r="B17" s="6" t="s">
        <v>24</v>
      </c>
      <c r="C17" s="738" t="s">
        <v>1321</v>
      </c>
      <c r="D17" s="763">
        <v>300</v>
      </c>
      <c r="E17" s="763" t="s">
        <v>12</v>
      </c>
      <c r="F17" s="767">
        <v>9.8000000000000007</v>
      </c>
      <c r="G17" s="767">
        <f t="shared" si="0"/>
        <v>2940</v>
      </c>
      <c r="H17" s="763" t="s">
        <v>1322</v>
      </c>
      <c r="I17" s="763" t="s">
        <v>1308</v>
      </c>
    </row>
    <row r="18" spans="1:9" ht="25.5">
      <c r="A18" s="763">
        <v>11</v>
      </c>
      <c r="B18" s="6" t="s">
        <v>25</v>
      </c>
      <c r="C18" s="738" t="s">
        <v>1321</v>
      </c>
      <c r="D18" s="763">
        <v>30</v>
      </c>
      <c r="E18" s="763" t="s">
        <v>12</v>
      </c>
      <c r="F18" s="767">
        <v>595</v>
      </c>
      <c r="G18" s="767">
        <f t="shared" si="0"/>
        <v>17850</v>
      </c>
      <c r="H18" s="763" t="s">
        <v>1322</v>
      </c>
      <c r="I18" s="763" t="s">
        <v>1308</v>
      </c>
    </row>
    <row r="19" spans="1:9" ht="25.5">
      <c r="A19" s="763">
        <v>12</v>
      </c>
      <c r="B19" s="6" t="s">
        <v>26</v>
      </c>
      <c r="C19" s="738" t="s">
        <v>1321</v>
      </c>
      <c r="D19" s="763">
        <v>500</v>
      </c>
      <c r="E19" s="763" t="s">
        <v>12</v>
      </c>
      <c r="F19" s="767">
        <v>32</v>
      </c>
      <c r="G19" s="767">
        <f t="shared" si="0"/>
        <v>16000</v>
      </c>
      <c r="H19" s="763" t="s">
        <v>1322</v>
      </c>
      <c r="I19" s="763" t="s">
        <v>1308</v>
      </c>
    </row>
    <row r="20" spans="1:9" ht="25.5">
      <c r="A20" s="763">
        <v>13</v>
      </c>
      <c r="B20" s="6" t="s">
        <v>27</v>
      </c>
      <c r="C20" s="738" t="s">
        <v>1321</v>
      </c>
      <c r="D20" s="763">
        <v>150</v>
      </c>
      <c r="E20" s="763" t="s">
        <v>12</v>
      </c>
      <c r="F20" s="767">
        <v>18.899999999999999</v>
      </c>
      <c r="G20" s="767">
        <f t="shared" si="0"/>
        <v>2835</v>
      </c>
      <c r="H20" s="763" t="s">
        <v>1322</v>
      </c>
      <c r="I20" s="763" t="s">
        <v>1308</v>
      </c>
    </row>
    <row r="21" spans="1:9" ht="25.5">
      <c r="A21" s="763">
        <v>14</v>
      </c>
      <c r="B21" s="6" t="s">
        <v>28</v>
      </c>
      <c r="C21" s="738" t="s">
        <v>1321</v>
      </c>
      <c r="D21" s="763">
        <v>25</v>
      </c>
      <c r="E21" s="763" t="s">
        <v>12</v>
      </c>
      <c r="F21" s="767">
        <v>680</v>
      </c>
      <c r="G21" s="767">
        <f t="shared" si="0"/>
        <v>17000</v>
      </c>
      <c r="H21" s="763" t="s">
        <v>1322</v>
      </c>
      <c r="I21" s="763" t="s">
        <v>1308</v>
      </c>
    </row>
    <row r="22" spans="1:9" ht="25.5">
      <c r="A22" s="763">
        <v>15</v>
      </c>
      <c r="B22" s="6" t="s">
        <v>29</v>
      </c>
      <c r="C22" s="738" t="s">
        <v>1321</v>
      </c>
      <c r="D22" s="763">
        <v>100</v>
      </c>
      <c r="E22" s="763" t="s">
        <v>12</v>
      </c>
      <c r="F22" s="767">
        <v>88</v>
      </c>
      <c r="G22" s="767">
        <f t="shared" si="0"/>
        <v>8800</v>
      </c>
      <c r="H22" s="763" t="s">
        <v>1322</v>
      </c>
      <c r="I22" s="763" t="s">
        <v>1308</v>
      </c>
    </row>
    <row r="23" spans="1:9" ht="25.5">
      <c r="A23" s="763">
        <v>16</v>
      </c>
      <c r="B23" s="6" t="s">
        <v>30</v>
      </c>
      <c r="C23" s="738" t="s">
        <v>1321</v>
      </c>
      <c r="D23" s="763">
        <v>4</v>
      </c>
      <c r="E23" s="763" t="s">
        <v>23</v>
      </c>
      <c r="F23" s="767">
        <v>55</v>
      </c>
      <c r="G23" s="767">
        <f t="shared" si="0"/>
        <v>220</v>
      </c>
      <c r="H23" s="763" t="s">
        <v>1322</v>
      </c>
      <c r="I23" s="763" t="s">
        <v>1308</v>
      </c>
    </row>
    <row r="24" spans="1:9" ht="25.5">
      <c r="A24" s="763">
        <v>17</v>
      </c>
      <c r="B24" s="6" t="s">
        <v>31</v>
      </c>
      <c r="C24" s="738" t="s">
        <v>1321</v>
      </c>
      <c r="D24" s="763">
        <v>5</v>
      </c>
      <c r="E24" s="763" t="s">
        <v>23</v>
      </c>
      <c r="F24" s="767">
        <v>890</v>
      </c>
      <c r="G24" s="767">
        <f t="shared" si="0"/>
        <v>4450</v>
      </c>
      <c r="H24" s="763" t="s">
        <v>1322</v>
      </c>
      <c r="I24" s="763" t="s">
        <v>1308</v>
      </c>
    </row>
    <row r="25" spans="1:9" ht="25.5">
      <c r="A25" s="763">
        <v>18</v>
      </c>
      <c r="B25" s="6" t="s">
        <v>32</v>
      </c>
      <c r="C25" s="738" t="s">
        <v>1321</v>
      </c>
      <c r="D25" s="763">
        <v>10</v>
      </c>
      <c r="E25" s="763" t="s">
        <v>12</v>
      </c>
      <c r="F25" s="767">
        <v>89</v>
      </c>
      <c r="G25" s="767">
        <f t="shared" si="0"/>
        <v>890</v>
      </c>
      <c r="H25" s="763" t="s">
        <v>1322</v>
      </c>
      <c r="I25" s="763" t="s">
        <v>1308</v>
      </c>
    </row>
    <row r="26" spans="1:9" ht="25.5">
      <c r="A26" s="763">
        <v>19</v>
      </c>
      <c r="B26" s="6" t="s">
        <v>33</v>
      </c>
      <c r="C26" s="738" t="s">
        <v>1321</v>
      </c>
      <c r="D26" s="763">
        <v>5</v>
      </c>
      <c r="E26" s="763" t="s">
        <v>23</v>
      </c>
      <c r="F26" s="767">
        <v>1050</v>
      </c>
      <c r="G26" s="767">
        <f t="shared" si="0"/>
        <v>5250</v>
      </c>
      <c r="H26" s="763" t="s">
        <v>1322</v>
      </c>
      <c r="I26" s="763" t="s">
        <v>1308</v>
      </c>
    </row>
    <row r="27" spans="1:9" ht="25.5">
      <c r="A27" s="763">
        <v>20</v>
      </c>
      <c r="B27" s="6" t="s">
        <v>34</v>
      </c>
      <c r="C27" s="738" t="s">
        <v>1321</v>
      </c>
      <c r="D27" s="763">
        <v>5</v>
      </c>
      <c r="E27" s="763" t="s">
        <v>12</v>
      </c>
      <c r="F27" s="767">
        <v>8800</v>
      </c>
      <c r="G27" s="767">
        <f t="shared" si="0"/>
        <v>44000</v>
      </c>
      <c r="H27" s="763" t="s">
        <v>1322</v>
      </c>
      <c r="I27" s="763" t="s">
        <v>1308</v>
      </c>
    </row>
    <row r="28" spans="1:9" ht="25.5">
      <c r="A28" s="763">
        <v>21</v>
      </c>
      <c r="B28" s="6" t="s">
        <v>35</v>
      </c>
      <c r="C28" s="738" t="s">
        <v>1321</v>
      </c>
      <c r="D28" s="763">
        <v>10</v>
      </c>
      <c r="E28" s="763" t="s">
        <v>12</v>
      </c>
      <c r="F28" s="767">
        <v>2200</v>
      </c>
      <c r="G28" s="767">
        <f t="shared" si="0"/>
        <v>22000</v>
      </c>
      <c r="H28" s="763" t="s">
        <v>1322</v>
      </c>
      <c r="I28" s="763" t="s">
        <v>1308</v>
      </c>
    </row>
    <row r="29" spans="1:9" ht="25.5">
      <c r="A29" s="763">
        <v>22</v>
      </c>
      <c r="B29" s="6" t="s">
        <v>36</v>
      </c>
      <c r="C29" s="738" t="s">
        <v>1321</v>
      </c>
      <c r="D29" s="763">
        <v>500</v>
      </c>
      <c r="E29" s="763" t="s">
        <v>12</v>
      </c>
      <c r="F29" s="767">
        <v>45</v>
      </c>
      <c r="G29" s="767">
        <f t="shared" si="0"/>
        <v>22500</v>
      </c>
      <c r="H29" s="763" t="s">
        <v>1322</v>
      </c>
      <c r="I29" s="763" t="s">
        <v>1308</v>
      </c>
    </row>
    <row r="30" spans="1:9" ht="25.5">
      <c r="A30" s="763">
        <v>23</v>
      </c>
      <c r="B30" s="6" t="s">
        <v>37</v>
      </c>
      <c r="C30" s="738" t="s">
        <v>1321</v>
      </c>
      <c r="D30" s="763">
        <v>50</v>
      </c>
      <c r="E30" s="763" t="s">
        <v>12</v>
      </c>
      <c r="F30" s="767">
        <v>90</v>
      </c>
      <c r="G30" s="767">
        <f t="shared" si="0"/>
        <v>4500</v>
      </c>
      <c r="H30" s="763" t="s">
        <v>1322</v>
      </c>
      <c r="I30" s="763" t="s">
        <v>1308</v>
      </c>
    </row>
    <row r="31" spans="1:9" ht="25.5">
      <c r="A31" s="763">
        <v>24</v>
      </c>
      <c r="B31" s="6" t="s">
        <v>38</v>
      </c>
      <c r="C31" s="738" t="s">
        <v>1321</v>
      </c>
      <c r="D31" s="763">
        <v>30</v>
      </c>
      <c r="E31" s="763" t="s">
        <v>23</v>
      </c>
      <c r="F31" s="767">
        <v>790</v>
      </c>
      <c r="G31" s="767">
        <f t="shared" si="0"/>
        <v>23700</v>
      </c>
      <c r="H31" s="763" t="s">
        <v>1322</v>
      </c>
      <c r="I31" s="763" t="s">
        <v>1308</v>
      </c>
    </row>
    <row r="32" spans="1:9" ht="25.5">
      <c r="A32" s="763">
        <v>25</v>
      </c>
      <c r="B32" s="6" t="s">
        <v>39</v>
      </c>
      <c r="C32" s="738" t="s">
        <v>1321</v>
      </c>
      <c r="D32" s="763">
        <v>20</v>
      </c>
      <c r="E32" s="763" t="s">
        <v>12</v>
      </c>
      <c r="F32" s="767">
        <v>155</v>
      </c>
      <c r="G32" s="767">
        <f t="shared" si="0"/>
        <v>3100</v>
      </c>
      <c r="H32" s="763" t="s">
        <v>1322</v>
      </c>
      <c r="I32" s="763" t="s">
        <v>1308</v>
      </c>
    </row>
    <row r="33" spans="1:9" ht="25.5">
      <c r="A33" s="763">
        <v>26</v>
      </c>
      <c r="B33" s="6" t="s">
        <v>40</v>
      </c>
      <c r="C33" s="738" t="s">
        <v>1321</v>
      </c>
      <c r="D33" s="763">
        <v>200</v>
      </c>
      <c r="E33" s="763" t="s">
        <v>12</v>
      </c>
      <c r="F33" s="767">
        <v>106</v>
      </c>
      <c r="G33" s="767">
        <f t="shared" si="0"/>
        <v>21200</v>
      </c>
      <c r="H33" s="763" t="s">
        <v>1322</v>
      </c>
      <c r="I33" s="763" t="s">
        <v>1308</v>
      </c>
    </row>
    <row r="34" spans="1:9" ht="25.5">
      <c r="A34" s="763">
        <v>27</v>
      </c>
      <c r="B34" s="6" t="s">
        <v>41</v>
      </c>
      <c r="C34" s="738" t="s">
        <v>1321</v>
      </c>
      <c r="D34" s="763">
        <v>10</v>
      </c>
      <c r="E34" s="763" t="s">
        <v>12</v>
      </c>
      <c r="F34" s="767">
        <v>126</v>
      </c>
      <c r="G34" s="767">
        <f t="shared" si="0"/>
        <v>1260</v>
      </c>
      <c r="H34" s="763" t="s">
        <v>1322</v>
      </c>
      <c r="I34" s="763" t="s">
        <v>1308</v>
      </c>
    </row>
    <row r="35" spans="1:9" ht="25.5">
      <c r="A35" s="763">
        <v>28</v>
      </c>
      <c r="B35" s="6" t="s">
        <v>42</v>
      </c>
      <c r="C35" s="738" t="s">
        <v>1321</v>
      </c>
      <c r="D35" s="763">
        <v>50</v>
      </c>
      <c r="E35" s="763" t="s">
        <v>12</v>
      </c>
      <c r="F35" s="767">
        <v>89</v>
      </c>
      <c r="G35" s="767">
        <f t="shared" si="0"/>
        <v>4450</v>
      </c>
      <c r="H35" s="763" t="s">
        <v>1322</v>
      </c>
      <c r="I35" s="763" t="s">
        <v>1308</v>
      </c>
    </row>
    <row r="36" spans="1:9" ht="25.5">
      <c r="A36" s="763">
        <v>29</v>
      </c>
      <c r="B36" s="6" t="s">
        <v>43</v>
      </c>
      <c r="C36" s="738" t="s">
        <v>1321</v>
      </c>
      <c r="D36" s="763">
        <v>10</v>
      </c>
      <c r="E36" s="763" t="s">
        <v>12</v>
      </c>
      <c r="F36" s="767">
        <v>126</v>
      </c>
      <c r="G36" s="767">
        <f t="shared" si="0"/>
        <v>1260</v>
      </c>
      <c r="H36" s="763" t="s">
        <v>1322</v>
      </c>
      <c r="I36" s="763" t="s">
        <v>1308</v>
      </c>
    </row>
    <row r="37" spans="1:9" ht="25.5">
      <c r="A37" s="763">
        <v>30</v>
      </c>
      <c r="B37" s="6" t="s">
        <v>44</v>
      </c>
      <c r="C37" s="738" t="s">
        <v>1321</v>
      </c>
      <c r="D37" s="763">
        <v>4</v>
      </c>
      <c r="E37" s="763" t="s">
        <v>12</v>
      </c>
      <c r="F37" s="767">
        <v>90</v>
      </c>
      <c r="G37" s="767">
        <f t="shared" si="0"/>
        <v>360</v>
      </c>
      <c r="H37" s="763" t="s">
        <v>1322</v>
      </c>
      <c r="I37" s="763" t="s">
        <v>1308</v>
      </c>
    </row>
    <row r="38" spans="1:9" ht="25.5">
      <c r="A38" s="763">
        <v>31</v>
      </c>
      <c r="B38" s="6" t="s">
        <v>45</v>
      </c>
      <c r="C38" s="738" t="s">
        <v>1321</v>
      </c>
      <c r="D38" s="763">
        <v>530</v>
      </c>
      <c r="E38" s="763" t="s">
        <v>12</v>
      </c>
      <c r="F38" s="767">
        <v>28</v>
      </c>
      <c r="G38" s="767">
        <f t="shared" si="0"/>
        <v>14840</v>
      </c>
      <c r="H38" s="763" t="s">
        <v>1322</v>
      </c>
      <c r="I38" s="763" t="s">
        <v>1308</v>
      </c>
    </row>
    <row r="39" spans="1:9" ht="25.5">
      <c r="A39" s="763">
        <v>32</v>
      </c>
      <c r="B39" s="6" t="s">
        <v>46</v>
      </c>
      <c r="C39" s="738" t="s">
        <v>1321</v>
      </c>
      <c r="D39" s="763">
        <v>120</v>
      </c>
      <c r="E39" s="763" t="s">
        <v>12</v>
      </c>
      <c r="F39" s="767">
        <v>160</v>
      </c>
      <c r="G39" s="767">
        <f t="shared" si="0"/>
        <v>19200</v>
      </c>
      <c r="H39" s="763" t="s">
        <v>1322</v>
      </c>
      <c r="I39" s="763" t="s">
        <v>1308</v>
      </c>
    </row>
    <row r="40" spans="1:9" ht="25.5">
      <c r="A40" s="763">
        <v>33</v>
      </c>
      <c r="B40" s="6" t="s">
        <v>47</v>
      </c>
      <c r="C40" s="738" t="s">
        <v>1321</v>
      </c>
      <c r="D40" s="763">
        <v>120</v>
      </c>
      <c r="E40" s="763" t="s">
        <v>12</v>
      </c>
      <c r="F40" s="767">
        <v>160</v>
      </c>
      <c r="G40" s="767">
        <f t="shared" si="0"/>
        <v>19200</v>
      </c>
      <c r="H40" s="763" t="s">
        <v>1322</v>
      </c>
      <c r="I40" s="763" t="s">
        <v>1308</v>
      </c>
    </row>
    <row r="41" spans="1:9" ht="25.5">
      <c r="A41" s="763">
        <v>34</v>
      </c>
      <c r="B41" s="6" t="s">
        <v>48</v>
      </c>
      <c r="C41" s="738" t="s">
        <v>1321</v>
      </c>
      <c r="D41" s="763">
        <v>300</v>
      </c>
      <c r="E41" s="763" t="s">
        <v>12</v>
      </c>
      <c r="F41" s="767">
        <v>7.9</v>
      </c>
      <c r="G41" s="767">
        <f t="shared" si="0"/>
        <v>2370</v>
      </c>
      <c r="H41" s="763" t="s">
        <v>1322</v>
      </c>
      <c r="I41" s="763" t="s">
        <v>1308</v>
      </c>
    </row>
    <row r="42" spans="1:9" ht="25.5">
      <c r="A42" s="763">
        <v>35</v>
      </c>
      <c r="B42" s="6" t="s">
        <v>49</v>
      </c>
      <c r="C42" s="738" t="s">
        <v>1321</v>
      </c>
      <c r="D42" s="763">
        <v>100</v>
      </c>
      <c r="E42" s="763" t="s">
        <v>12</v>
      </c>
      <c r="F42" s="767">
        <v>7.9</v>
      </c>
      <c r="G42" s="767">
        <f t="shared" si="0"/>
        <v>790</v>
      </c>
      <c r="H42" s="763" t="s">
        <v>1322</v>
      </c>
      <c r="I42" s="763" t="s">
        <v>1308</v>
      </c>
    </row>
    <row r="43" spans="1:9" ht="25.5">
      <c r="A43" s="763">
        <v>36</v>
      </c>
      <c r="B43" s="6" t="s">
        <v>50</v>
      </c>
      <c r="C43" s="738" t="s">
        <v>1321</v>
      </c>
      <c r="D43" s="763">
        <v>2</v>
      </c>
      <c r="E43" s="763" t="s">
        <v>23</v>
      </c>
      <c r="F43" s="767">
        <v>690</v>
      </c>
      <c r="G43" s="767">
        <f t="shared" si="0"/>
        <v>1380</v>
      </c>
      <c r="H43" s="763" t="s">
        <v>1322</v>
      </c>
      <c r="I43" s="763" t="s">
        <v>1308</v>
      </c>
    </row>
    <row r="44" spans="1:9" ht="25.5">
      <c r="A44" s="763">
        <v>37</v>
      </c>
      <c r="B44" s="6" t="s">
        <v>51</v>
      </c>
      <c r="C44" s="738" t="s">
        <v>1321</v>
      </c>
      <c r="D44" s="763">
        <v>2</v>
      </c>
      <c r="E44" s="763" t="s">
        <v>23</v>
      </c>
      <c r="F44" s="767">
        <v>690</v>
      </c>
      <c r="G44" s="767">
        <f t="shared" si="0"/>
        <v>1380</v>
      </c>
      <c r="H44" s="763" t="s">
        <v>1322</v>
      </c>
      <c r="I44" s="763" t="s">
        <v>1308</v>
      </c>
    </row>
    <row r="45" spans="1:9" ht="25.5">
      <c r="A45" s="763">
        <v>38</v>
      </c>
      <c r="B45" s="6" t="s">
        <v>52</v>
      </c>
      <c r="C45" s="738" t="s">
        <v>1321</v>
      </c>
      <c r="D45" s="763">
        <v>10</v>
      </c>
      <c r="E45" s="763" t="s">
        <v>23</v>
      </c>
      <c r="F45" s="767">
        <v>1440</v>
      </c>
      <c r="G45" s="767">
        <f t="shared" si="0"/>
        <v>14400</v>
      </c>
      <c r="H45" s="763" t="s">
        <v>1322</v>
      </c>
      <c r="I45" s="763" t="s">
        <v>1308</v>
      </c>
    </row>
    <row r="46" spans="1:9" ht="25.5">
      <c r="A46" s="763">
        <v>39</v>
      </c>
      <c r="B46" s="6" t="s">
        <v>53</v>
      </c>
      <c r="C46" s="738" t="s">
        <v>1321</v>
      </c>
      <c r="D46" s="763">
        <v>4</v>
      </c>
      <c r="E46" s="763" t="s">
        <v>23</v>
      </c>
      <c r="F46" s="767">
        <v>1440</v>
      </c>
      <c r="G46" s="767">
        <f t="shared" si="0"/>
        <v>5760</v>
      </c>
      <c r="H46" s="763" t="s">
        <v>1322</v>
      </c>
      <c r="I46" s="763" t="s">
        <v>1308</v>
      </c>
    </row>
    <row r="47" spans="1:9" ht="25.5">
      <c r="A47" s="763">
        <v>40</v>
      </c>
      <c r="B47" s="6" t="s">
        <v>54</v>
      </c>
      <c r="C47" s="738" t="s">
        <v>1321</v>
      </c>
      <c r="D47" s="763">
        <v>10</v>
      </c>
      <c r="E47" s="763" t="s">
        <v>23</v>
      </c>
      <c r="F47" s="767">
        <v>1440</v>
      </c>
      <c r="G47" s="767">
        <f t="shared" si="0"/>
        <v>14400</v>
      </c>
      <c r="H47" s="763" t="s">
        <v>1322</v>
      </c>
      <c r="I47" s="763" t="s">
        <v>1308</v>
      </c>
    </row>
    <row r="48" spans="1:9" ht="25.5">
      <c r="A48" s="763">
        <v>41</v>
      </c>
      <c r="B48" s="6" t="s">
        <v>55</v>
      </c>
      <c r="C48" s="738" t="s">
        <v>1321</v>
      </c>
      <c r="D48" s="763">
        <v>1000</v>
      </c>
      <c r="E48" s="763" t="s">
        <v>12</v>
      </c>
      <c r="F48" s="767">
        <v>13.5</v>
      </c>
      <c r="G48" s="767">
        <f t="shared" si="0"/>
        <v>13500</v>
      </c>
      <c r="H48" s="763" t="s">
        <v>1322</v>
      </c>
      <c r="I48" s="763" t="s">
        <v>1308</v>
      </c>
    </row>
    <row r="49" spans="1:9" ht="25.5">
      <c r="A49" s="763">
        <v>42</v>
      </c>
      <c r="B49" s="6" t="s">
        <v>56</v>
      </c>
      <c r="C49" s="738" t="s">
        <v>1321</v>
      </c>
      <c r="D49" s="763">
        <v>30</v>
      </c>
      <c r="E49" s="763" t="s">
        <v>12</v>
      </c>
      <c r="F49" s="767">
        <v>8400</v>
      </c>
      <c r="G49" s="767">
        <f t="shared" si="0"/>
        <v>252000</v>
      </c>
      <c r="H49" s="763" t="s">
        <v>1322</v>
      </c>
      <c r="I49" s="763" t="s">
        <v>1308</v>
      </c>
    </row>
    <row r="50" spans="1:9" ht="25.5">
      <c r="A50" s="763">
        <v>43</v>
      </c>
      <c r="B50" s="6" t="s">
        <v>57</v>
      </c>
      <c r="C50" s="738" t="s">
        <v>1321</v>
      </c>
      <c r="D50" s="763">
        <v>150</v>
      </c>
      <c r="E50" s="763" t="s">
        <v>12</v>
      </c>
      <c r="F50" s="767">
        <v>1810</v>
      </c>
      <c r="G50" s="767">
        <f t="shared" si="0"/>
        <v>271500</v>
      </c>
      <c r="H50" s="763" t="s">
        <v>1322</v>
      </c>
      <c r="I50" s="763" t="s">
        <v>1308</v>
      </c>
    </row>
    <row r="51" spans="1:9" ht="25.5">
      <c r="A51" s="763">
        <v>44</v>
      </c>
      <c r="B51" s="6" t="s">
        <v>58</v>
      </c>
      <c r="C51" s="738" t="s">
        <v>1321</v>
      </c>
      <c r="D51" s="763">
        <v>10</v>
      </c>
      <c r="E51" s="763" t="s">
        <v>23</v>
      </c>
      <c r="F51" s="767">
        <v>330</v>
      </c>
      <c r="G51" s="767">
        <f t="shared" si="0"/>
        <v>3300</v>
      </c>
      <c r="H51" s="763" t="s">
        <v>1322</v>
      </c>
      <c r="I51" s="763" t="s">
        <v>1308</v>
      </c>
    </row>
    <row r="52" spans="1:9" ht="25.5">
      <c r="A52" s="763">
        <v>45</v>
      </c>
      <c r="B52" s="6" t="s">
        <v>59</v>
      </c>
      <c r="C52" s="738" t="s">
        <v>1321</v>
      </c>
      <c r="D52" s="763">
        <v>10</v>
      </c>
      <c r="E52" s="763" t="s">
        <v>23</v>
      </c>
      <c r="F52" s="767">
        <v>370</v>
      </c>
      <c r="G52" s="767">
        <f t="shared" si="0"/>
        <v>3700</v>
      </c>
      <c r="H52" s="763" t="s">
        <v>1322</v>
      </c>
      <c r="I52" s="763" t="s">
        <v>1308</v>
      </c>
    </row>
    <row r="53" spans="1:9" ht="25.5">
      <c r="A53" s="763">
        <v>46</v>
      </c>
      <c r="B53" s="6" t="s">
        <v>60</v>
      </c>
      <c r="C53" s="738" t="s">
        <v>1321</v>
      </c>
      <c r="D53" s="763">
        <v>15</v>
      </c>
      <c r="E53" s="763" t="s">
        <v>23</v>
      </c>
      <c r="F53" s="767">
        <v>410</v>
      </c>
      <c r="G53" s="767">
        <f t="shared" si="0"/>
        <v>6150</v>
      </c>
      <c r="H53" s="763" t="s">
        <v>1322</v>
      </c>
      <c r="I53" s="763" t="s">
        <v>1308</v>
      </c>
    </row>
    <row r="54" spans="1:9" ht="25.5">
      <c r="A54" s="763">
        <v>47</v>
      </c>
      <c r="B54" s="6" t="s">
        <v>61</v>
      </c>
      <c r="C54" s="738" t="s">
        <v>1321</v>
      </c>
      <c r="D54" s="763">
        <v>10</v>
      </c>
      <c r="E54" s="763" t="s">
        <v>23</v>
      </c>
      <c r="F54" s="767">
        <v>540</v>
      </c>
      <c r="G54" s="767">
        <f t="shared" si="0"/>
        <v>5400</v>
      </c>
      <c r="H54" s="763" t="s">
        <v>1322</v>
      </c>
      <c r="I54" s="763" t="s">
        <v>1308</v>
      </c>
    </row>
    <row r="55" spans="1:9" ht="25.5">
      <c r="A55" s="763">
        <v>48</v>
      </c>
      <c r="B55" s="6" t="s">
        <v>62</v>
      </c>
      <c r="C55" s="738" t="s">
        <v>1321</v>
      </c>
      <c r="D55" s="763">
        <v>10</v>
      </c>
      <c r="E55" s="763" t="s">
        <v>23</v>
      </c>
      <c r="F55" s="767">
        <v>650</v>
      </c>
      <c r="G55" s="767">
        <f t="shared" si="0"/>
        <v>6500</v>
      </c>
      <c r="H55" s="763" t="s">
        <v>1322</v>
      </c>
      <c r="I55" s="763" t="s">
        <v>1308</v>
      </c>
    </row>
    <row r="56" spans="1:9" ht="25.5">
      <c r="A56" s="763">
        <v>49</v>
      </c>
      <c r="B56" s="6" t="s">
        <v>63</v>
      </c>
      <c r="C56" s="738" t="s">
        <v>1321</v>
      </c>
      <c r="D56" s="763">
        <v>5</v>
      </c>
      <c r="E56" s="763" t="s">
        <v>23</v>
      </c>
      <c r="F56" s="767">
        <v>950</v>
      </c>
      <c r="G56" s="767">
        <f t="shared" si="0"/>
        <v>4750</v>
      </c>
      <c r="H56" s="763" t="s">
        <v>1322</v>
      </c>
      <c r="I56" s="763" t="s">
        <v>1308</v>
      </c>
    </row>
    <row r="57" spans="1:9" ht="25.5">
      <c r="A57" s="763">
        <v>50</v>
      </c>
      <c r="B57" s="6" t="s">
        <v>64</v>
      </c>
      <c r="C57" s="738" t="s">
        <v>1321</v>
      </c>
      <c r="D57" s="763">
        <v>25</v>
      </c>
      <c r="E57" s="763" t="s">
        <v>23</v>
      </c>
      <c r="F57" s="767">
        <v>300</v>
      </c>
      <c r="G57" s="767">
        <f t="shared" si="0"/>
        <v>7500</v>
      </c>
      <c r="H57" s="763" t="s">
        <v>1322</v>
      </c>
      <c r="I57" s="763" t="s">
        <v>1308</v>
      </c>
    </row>
    <row r="58" spans="1:9" ht="25.5">
      <c r="A58" s="763">
        <v>51</v>
      </c>
      <c r="B58" s="6" t="s">
        <v>65</v>
      </c>
      <c r="C58" s="738" t="s">
        <v>1321</v>
      </c>
      <c r="D58" s="763">
        <v>700</v>
      </c>
      <c r="E58" s="763" t="s">
        <v>12</v>
      </c>
      <c r="F58" s="767">
        <v>8</v>
      </c>
      <c r="G58" s="767">
        <f t="shared" si="0"/>
        <v>5600</v>
      </c>
      <c r="H58" s="763" t="s">
        <v>1322</v>
      </c>
      <c r="I58" s="763" t="s">
        <v>1308</v>
      </c>
    </row>
    <row r="59" spans="1:9" ht="25.5">
      <c r="A59" s="763">
        <v>52</v>
      </c>
      <c r="B59" s="6" t="s">
        <v>66</v>
      </c>
      <c r="C59" s="738" t="s">
        <v>1321</v>
      </c>
      <c r="D59" s="763">
        <v>2000</v>
      </c>
      <c r="E59" s="763" t="s">
        <v>12</v>
      </c>
      <c r="F59" s="767">
        <v>6.2</v>
      </c>
      <c r="G59" s="767">
        <f t="shared" si="0"/>
        <v>12400</v>
      </c>
      <c r="H59" s="763" t="s">
        <v>1322</v>
      </c>
      <c r="I59" s="763" t="s">
        <v>1308</v>
      </c>
    </row>
    <row r="60" spans="1:9" ht="25.5">
      <c r="A60" s="763">
        <v>53</v>
      </c>
      <c r="B60" s="6" t="s">
        <v>67</v>
      </c>
      <c r="C60" s="738" t="s">
        <v>1321</v>
      </c>
      <c r="D60" s="763">
        <v>400</v>
      </c>
      <c r="E60" s="763" t="s">
        <v>12</v>
      </c>
      <c r="F60" s="767">
        <v>75</v>
      </c>
      <c r="G60" s="767">
        <f t="shared" si="0"/>
        <v>30000</v>
      </c>
      <c r="H60" s="763" t="s">
        <v>1322</v>
      </c>
      <c r="I60" s="763" t="s">
        <v>1308</v>
      </c>
    </row>
    <row r="61" spans="1:9" ht="25.5">
      <c r="A61" s="763">
        <v>54</v>
      </c>
      <c r="B61" s="6" t="s">
        <v>68</v>
      </c>
      <c r="C61" s="738" t="s">
        <v>1321</v>
      </c>
      <c r="D61" s="763">
        <v>50</v>
      </c>
      <c r="E61" s="763" t="s">
        <v>23</v>
      </c>
      <c r="F61" s="767">
        <v>330</v>
      </c>
      <c r="G61" s="767">
        <f t="shared" si="0"/>
        <v>16500</v>
      </c>
      <c r="H61" s="763" t="s">
        <v>1322</v>
      </c>
      <c r="I61" s="763" t="s">
        <v>1308</v>
      </c>
    </row>
    <row r="62" spans="1:9" ht="25.5">
      <c r="A62" s="763">
        <v>55</v>
      </c>
      <c r="B62" s="6" t="s">
        <v>69</v>
      </c>
      <c r="C62" s="738" t="s">
        <v>1321</v>
      </c>
      <c r="D62" s="763">
        <v>20</v>
      </c>
      <c r="E62" s="763" t="s">
        <v>12</v>
      </c>
      <c r="F62" s="767">
        <v>990</v>
      </c>
      <c r="G62" s="767">
        <f t="shared" si="0"/>
        <v>19800</v>
      </c>
      <c r="H62" s="763" t="s">
        <v>1322</v>
      </c>
      <c r="I62" s="763" t="s">
        <v>1308</v>
      </c>
    </row>
    <row r="63" spans="1:9" ht="25.5">
      <c r="A63" s="763">
        <v>56</v>
      </c>
      <c r="B63" s="6" t="s">
        <v>70</v>
      </c>
      <c r="C63" s="738" t="s">
        <v>1321</v>
      </c>
      <c r="D63" s="763">
        <v>50</v>
      </c>
      <c r="E63" s="763" t="s">
        <v>12</v>
      </c>
      <c r="F63" s="767">
        <v>160</v>
      </c>
      <c r="G63" s="767">
        <f t="shared" si="0"/>
        <v>8000</v>
      </c>
      <c r="H63" s="763" t="s">
        <v>1322</v>
      </c>
      <c r="I63" s="763" t="s">
        <v>1308</v>
      </c>
    </row>
    <row r="64" spans="1:9" ht="25.5">
      <c r="A64" s="763">
        <v>57</v>
      </c>
      <c r="B64" s="6" t="s">
        <v>71</v>
      </c>
      <c r="C64" s="738" t="s">
        <v>1321</v>
      </c>
      <c r="D64" s="763">
        <v>50</v>
      </c>
      <c r="E64" s="763" t="s">
        <v>12</v>
      </c>
      <c r="F64" s="767">
        <v>410</v>
      </c>
      <c r="G64" s="767">
        <f t="shared" si="0"/>
        <v>20500</v>
      </c>
      <c r="H64" s="763" t="s">
        <v>1322</v>
      </c>
      <c r="I64" s="763" t="s">
        <v>1308</v>
      </c>
    </row>
    <row r="65" spans="1:9" ht="25.5">
      <c r="A65" s="763">
        <v>58</v>
      </c>
      <c r="B65" s="6" t="s">
        <v>72</v>
      </c>
      <c r="C65" s="738" t="s">
        <v>1321</v>
      </c>
      <c r="D65" s="763">
        <v>20</v>
      </c>
      <c r="E65" s="763" t="s">
        <v>23</v>
      </c>
      <c r="F65" s="767">
        <v>98</v>
      </c>
      <c r="G65" s="767">
        <f t="shared" si="0"/>
        <v>1960</v>
      </c>
      <c r="H65" s="763" t="s">
        <v>1322</v>
      </c>
      <c r="I65" s="763" t="s">
        <v>1308</v>
      </c>
    </row>
    <row r="66" spans="1:9" ht="25.5">
      <c r="A66" s="763">
        <v>59</v>
      </c>
      <c r="B66" s="6" t="s">
        <v>73</v>
      </c>
      <c r="C66" s="738" t="s">
        <v>1321</v>
      </c>
      <c r="D66" s="763">
        <v>30</v>
      </c>
      <c r="E66" s="763" t="s">
        <v>12</v>
      </c>
      <c r="F66" s="767">
        <v>570</v>
      </c>
      <c r="G66" s="767">
        <f t="shared" si="0"/>
        <v>17100</v>
      </c>
      <c r="H66" s="763" t="s">
        <v>1322</v>
      </c>
      <c r="I66" s="763" t="s">
        <v>1308</v>
      </c>
    </row>
    <row r="67" spans="1:9" ht="25.5">
      <c r="A67" s="763">
        <v>60</v>
      </c>
      <c r="B67" s="6" t="s">
        <v>74</v>
      </c>
      <c r="C67" s="738" t="s">
        <v>1321</v>
      </c>
      <c r="D67" s="763">
        <v>2000</v>
      </c>
      <c r="E67" s="763" t="s">
        <v>12</v>
      </c>
      <c r="F67" s="767">
        <v>2.9</v>
      </c>
      <c r="G67" s="767">
        <f t="shared" si="0"/>
        <v>5800</v>
      </c>
      <c r="H67" s="763" t="s">
        <v>1322</v>
      </c>
      <c r="I67" s="763" t="s">
        <v>1308</v>
      </c>
    </row>
    <row r="68" spans="1:9" ht="25.5">
      <c r="A68" s="763">
        <v>61</v>
      </c>
      <c r="B68" s="6" t="s">
        <v>75</v>
      </c>
      <c r="C68" s="738" t="s">
        <v>1321</v>
      </c>
      <c r="D68" s="763">
        <v>500</v>
      </c>
      <c r="E68" s="763" t="s">
        <v>12</v>
      </c>
      <c r="F68" s="767">
        <v>5.2</v>
      </c>
      <c r="G68" s="767">
        <f t="shared" si="0"/>
        <v>2600</v>
      </c>
      <c r="H68" s="763" t="s">
        <v>1322</v>
      </c>
      <c r="I68" s="763" t="s">
        <v>1308</v>
      </c>
    </row>
    <row r="69" spans="1:9" ht="25.5">
      <c r="A69" s="763">
        <v>62</v>
      </c>
      <c r="B69" s="6" t="s">
        <v>76</v>
      </c>
      <c r="C69" s="738" t="s">
        <v>1321</v>
      </c>
      <c r="D69" s="763">
        <v>500</v>
      </c>
      <c r="E69" s="763" t="s">
        <v>12</v>
      </c>
      <c r="F69" s="767">
        <v>29</v>
      </c>
      <c r="G69" s="767">
        <f t="shared" si="0"/>
        <v>14500</v>
      </c>
      <c r="H69" s="763" t="s">
        <v>1322</v>
      </c>
      <c r="I69" s="763" t="s">
        <v>1308</v>
      </c>
    </row>
    <row r="70" spans="1:9" ht="25.5">
      <c r="A70" s="763">
        <v>63</v>
      </c>
      <c r="B70" s="6" t="s">
        <v>77</v>
      </c>
      <c r="C70" s="738" t="s">
        <v>1321</v>
      </c>
      <c r="D70" s="763">
        <v>50</v>
      </c>
      <c r="E70" s="763" t="s">
        <v>12</v>
      </c>
      <c r="F70" s="767">
        <v>5.0999999999999996</v>
      </c>
      <c r="G70" s="767">
        <f t="shared" si="0"/>
        <v>254.99999999999997</v>
      </c>
      <c r="H70" s="763" t="s">
        <v>1322</v>
      </c>
      <c r="I70" s="763" t="s">
        <v>1308</v>
      </c>
    </row>
    <row r="71" spans="1:9" ht="25.5">
      <c r="A71" s="763">
        <v>64</v>
      </c>
      <c r="B71" s="6" t="s">
        <v>78</v>
      </c>
      <c r="C71" s="738" t="s">
        <v>1321</v>
      </c>
      <c r="D71" s="763">
        <v>200</v>
      </c>
      <c r="E71" s="763" t="s">
        <v>12</v>
      </c>
      <c r="F71" s="767">
        <v>85</v>
      </c>
      <c r="G71" s="767">
        <f t="shared" si="0"/>
        <v>17000</v>
      </c>
      <c r="H71" s="763" t="s">
        <v>1322</v>
      </c>
      <c r="I71" s="763" t="s">
        <v>1308</v>
      </c>
    </row>
    <row r="72" spans="1:9" ht="25.5">
      <c r="A72" s="763">
        <v>65</v>
      </c>
      <c r="B72" s="6" t="s">
        <v>79</v>
      </c>
      <c r="C72" s="738" t="s">
        <v>1321</v>
      </c>
      <c r="D72" s="763">
        <v>500</v>
      </c>
      <c r="E72" s="763" t="s">
        <v>12</v>
      </c>
      <c r="F72" s="767">
        <v>8.9</v>
      </c>
      <c r="G72" s="767">
        <f t="shared" si="0"/>
        <v>4450</v>
      </c>
      <c r="H72" s="763" t="s">
        <v>1322</v>
      </c>
      <c r="I72" s="763" t="s">
        <v>1308</v>
      </c>
    </row>
    <row r="73" spans="1:9" ht="25.5">
      <c r="A73" s="763">
        <v>66</v>
      </c>
      <c r="B73" s="6" t="s">
        <v>80</v>
      </c>
      <c r="C73" s="738" t="s">
        <v>1321</v>
      </c>
      <c r="D73" s="763">
        <v>3000</v>
      </c>
      <c r="E73" s="763" t="s">
        <v>12</v>
      </c>
      <c r="F73" s="767">
        <v>10.9</v>
      </c>
      <c r="G73" s="767">
        <f t="shared" ref="G73:G136" si="1">D73*F73</f>
        <v>32700</v>
      </c>
      <c r="H73" s="763" t="s">
        <v>1322</v>
      </c>
      <c r="I73" s="763" t="s">
        <v>1308</v>
      </c>
    </row>
    <row r="74" spans="1:9" ht="25.5">
      <c r="A74" s="763">
        <v>67</v>
      </c>
      <c r="B74" s="6" t="s">
        <v>81</v>
      </c>
      <c r="C74" s="738" t="s">
        <v>1321</v>
      </c>
      <c r="D74" s="763">
        <v>300</v>
      </c>
      <c r="E74" s="763" t="s">
        <v>12</v>
      </c>
      <c r="F74" s="767">
        <v>77</v>
      </c>
      <c r="G74" s="767">
        <f t="shared" si="1"/>
        <v>23100</v>
      </c>
      <c r="H74" s="763" t="s">
        <v>1322</v>
      </c>
      <c r="I74" s="763" t="s">
        <v>1308</v>
      </c>
    </row>
    <row r="75" spans="1:9" ht="25.5">
      <c r="A75" s="763">
        <v>68</v>
      </c>
      <c r="B75" s="6" t="s">
        <v>82</v>
      </c>
      <c r="C75" s="738" t="s">
        <v>1321</v>
      </c>
      <c r="D75" s="763">
        <v>150</v>
      </c>
      <c r="E75" s="763" t="s">
        <v>83</v>
      </c>
      <c r="F75" s="767">
        <v>1170</v>
      </c>
      <c r="G75" s="767">
        <f t="shared" si="1"/>
        <v>175500</v>
      </c>
      <c r="H75" s="763" t="s">
        <v>1322</v>
      </c>
      <c r="I75" s="763" t="s">
        <v>1308</v>
      </c>
    </row>
    <row r="76" spans="1:9" ht="25.5">
      <c r="A76" s="763">
        <v>69</v>
      </c>
      <c r="B76" s="6" t="s">
        <v>84</v>
      </c>
      <c r="C76" s="738" t="s">
        <v>1321</v>
      </c>
      <c r="D76" s="763">
        <v>20</v>
      </c>
      <c r="E76" s="763" t="s">
        <v>23</v>
      </c>
      <c r="F76" s="767">
        <v>540</v>
      </c>
      <c r="G76" s="767">
        <f t="shared" si="1"/>
        <v>10800</v>
      </c>
      <c r="H76" s="763" t="s">
        <v>1322</v>
      </c>
      <c r="I76" s="763" t="s">
        <v>1308</v>
      </c>
    </row>
    <row r="77" spans="1:9" ht="25.5">
      <c r="A77" s="763">
        <v>70</v>
      </c>
      <c r="B77" s="6" t="s">
        <v>85</v>
      </c>
      <c r="C77" s="738" t="s">
        <v>1321</v>
      </c>
      <c r="D77" s="763">
        <v>90</v>
      </c>
      <c r="E77" s="763" t="s">
        <v>83</v>
      </c>
      <c r="F77" s="767">
        <v>960</v>
      </c>
      <c r="G77" s="767">
        <f t="shared" si="1"/>
        <v>86400</v>
      </c>
      <c r="H77" s="763" t="s">
        <v>1322</v>
      </c>
      <c r="I77" s="763" t="s">
        <v>1308</v>
      </c>
    </row>
    <row r="78" spans="1:9" ht="25.5">
      <c r="A78" s="763">
        <v>71</v>
      </c>
      <c r="B78" s="6" t="s">
        <v>86</v>
      </c>
      <c r="C78" s="738" t="s">
        <v>1321</v>
      </c>
      <c r="D78" s="763">
        <v>5</v>
      </c>
      <c r="E78" s="763" t="s">
        <v>12</v>
      </c>
      <c r="F78" s="767">
        <v>3050</v>
      </c>
      <c r="G78" s="767">
        <f t="shared" si="1"/>
        <v>15250</v>
      </c>
      <c r="H78" s="763" t="s">
        <v>1322</v>
      </c>
      <c r="I78" s="763" t="s">
        <v>1308</v>
      </c>
    </row>
    <row r="79" spans="1:9" ht="25.5">
      <c r="A79" s="763">
        <v>72</v>
      </c>
      <c r="B79" s="6" t="s">
        <v>87</v>
      </c>
      <c r="C79" s="738" t="s">
        <v>1321</v>
      </c>
      <c r="D79" s="763">
        <v>5</v>
      </c>
      <c r="E79" s="763" t="s">
        <v>12</v>
      </c>
      <c r="F79" s="767">
        <v>1500</v>
      </c>
      <c r="G79" s="767">
        <f t="shared" si="1"/>
        <v>7500</v>
      </c>
      <c r="H79" s="763" t="s">
        <v>1322</v>
      </c>
      <c r="I79" s="763" t="s">
        <v>1308</v>
      </c>
    </row>
    <row r="80" spans="1:9" ht="25.5">
      <c r="A80" s="763">
        <v>73</v>
      </c>
      <c r="B80" s="6" t="s">
        <v>88</v>
      </c>
      <c r="C80" s="738" t="s">
        <v>1321</v>
      </c>
      <c r="D80" s="763">
        <v>10000</v>
      </c>
      <c r="E80" s="763" t="s">
        <v>12</v>
      </c>
      <c r="F80" s="767">
        <v>2.5</v>
      </c>
      <c r="G80" s="767">
        <f t="shared" si="1"/>
        <v>25000</v>
      </c>
      <c r="H80" s="763" t="s">
        <v>1322</v>
      </c>
      <c r="I80" s="763" t="s">
        <v>1308</v>
      </c>
    </row>
    <row r="81" spans="1:9" ht="25.5">
      <c r="A81" s="763">
        <v>74</v>
      </c>
      <c r="B81" s="6" t="s">
        <v>89</v>
      </c>
      <c r="C81" s="738" t="s">
        <v>1321</v>
      </c>
      <c r="D81" s="763">
        <v>10000</v>
      </c>
      <c r="E81" s="763" t="s">
        <v>12</v>
      </c>
      <c r="F81" s="767">
        <v>2.6</v>
      </c>
      <c r="G81" s="767">
        <f t="shared" si="1"/>
        <v>26000</v>
      </c>
      <c r="H81" s="763" t="s">
        <v>1322</v>
      </c>
      <c r="I81" s="763" t="s">
        <v>1308</v>
      </c>
    </row>
    <row r="82" spans="1:9" ht="25.5">
      <c r="A82" s="763">
        <v>75</v>
      </c>
      <c r="B82" s="6" t="s">
        <v>90</v>
      </c>
      <c r="C82" s="738" t="s">
        <v>1321</v>
      </c>
      <c r="D82" s="763">
        <v>2500</v>
      </c>
      <c r="E82" s="763" t="s">
        <v>12</v>
      </c>
      <c r="F82" s="767">
        <v>5</v>
      </c>
      <c r="G82" s="767">
        <f t="shared" si="1"/>
        <v>12500</v>
      </c>
      <c r="H82" s="763" t="s">
        <v>1322</v>
      </c>
      <c r="I82" s="763" t="s">
        <v>1308</v>
      </c>
    </row>
    <row r="83" spans="1:9" ht="25.5">
      <c r="A83" s="763">
        <v>76</v>
      </c>
      <c r="B83" s="6" t="s">
        <v>91</v>
      </c>
      <c r="C83" s="738" t="s">
        <v>1321</v>
      </c>
      <c r="D83" s="763">
        <v>200</v>
      </c>
      <c r="E83" s="763" t="s">
        <v>12</v>
      </c>
      <c r="F83" s="767">
        <v>17.8</v>
      </c>
      <c r="G83" s="767">
        <f t="shared" si="1"/>
        <v>3560</v>
      </c>
      <c r="H83" s="763" t="s">
        <v>1322</v>
      </c>
      <c r="I83" s="763" t="s">
        <v>1308</v>
      </c>
    </row>
    <row r="84" spans="1:9" ht="25.5">
      <c r="A84" s="763">
        <v>77</v>
      </c>
      <c r="B84" s="6" t="s">
        <v>92</v>
      </c>
      <c r="C84" s="738" t="s">
        <v>1321</v>
      </c>
      <c r="D84" s="763">
        <v>20</v>
      </c>
      <c r="E84" s="763" t="s">
        <v>23</v>
      </c>
      <c r="F84" s="767">
        <v>750</v>
      </c>
      <c r="G84" s="767">
        <f t="shared" si="1"/>
        <v>15000</v>
      </c>
      <c r="H84" s="763" t="s">
        <v>1322</v>
      </c>
      <c r="I84" s="763" t="s">
        <v>1308</v>
      </c>
    </row>
    <row r="85" spans="1:9" ht="25.5">
      <c r="A85" s="763">
        <v>78</v>
      </c>
      <c r="B85" s="6" t="s">
        <v>93</v>
      </c>
      <c r="C85" s="738" t="s">
        <v>1321</v>
      </c>
      <c r="D85" s="763">
        <v>30</v>
      </c>
      <c r="E85" s="763" t="s">
        <v>23</v>
      </c>
      <c r="F85" s="767">
        <v>460</v>
      </c>
      <c r="G85" s="767">
        <f t="shared" si="1"/>
        <v>13800</v>
      </c>
      <c r="H85" s="763" t="s">
        <v>1322</v>
      </c>
      <c r="I85" s="763" t="s">
        <v>1308</v>
      </c>
    </row>
    <row r="86" spans="1:9" ht="25.5">
      <c r="A86" s="763">
        <v>79</v>
      </c>
      <c r="B86" s="6" t="s">
        <v>94</v>
      </c>
      <c r="C86" s="738" t="s">
        <v>1321</v>
      </c>
      <c r="D86" s="763">
        <v>800</v>
      </c>
      <c r="E86" s="763" t="s">
        <v>12</v>
      </c>
      <c r="F86" s="767">
        <v>16.8</v>
      </c>
      <c r="G86" s="767">
        <f t="shared" si="1"/>
        <v>13440</v>
      </c>
      <c r="H86" s="763" t="s">
        <v>1322</v>
      </c>
      <c r="I86" s="763" t="s">
        <v>1308</v>
      </c>
    </row>
    <row r="87" spans="1:9" ht="25.5">
      <c r="A87" s="763">
        <v>80</v>
      </c>
      <c r="B87" s="6" t="s">
        <v>95</v>
      </c>
      <c r="C87" s="738" t="s">
        <v>1321</v>
      </c>
      <c r="D87" s="763">
        <v>25</v>
      </c>
      <c r="E87" s="763" t="s">
        <v>96</v>
      </c>
      <c r="F87" s="767">
        <v>580</v>
      </c>
      <c r="G87" s="767">
        <f t="shared" si="1"/>
        <v>14500</v>
      </c>
      <c r="H87" s="763" t="s">
        <v>1322</v>
      </c>
      <c r="I87" s="763" t="s">
        <v>1308</v>
      </c>
    </row>
    <row r="88" spans="1:9" ht="25.5">
      <c r="A88" s="763">
        <v>81</v>
      </c>
      <c r="B88" s="6" t="s">
        <v>97</v>
      </c>
      <c r="C88" s="738" t="s">
        <v>1321</v>
      </c>
      <c r="D88" s="763">
        <v>25</v>
      </c>
      <c r="E88" s="763" t="s">
        <v>96</v>
      </c>
      <c r="F88" s="767">
        <v>710</v>
      </c>
      <c r="G88" s="767">
        <f t="shared" si="1"/>
        <v>17750</v>
      </c>
      <c r="H88" s="763" t="s">
        <v>1322</v>
      </c>
      <c r="I88" s="763" t="s">
        <v>1308</v>
      </c>
    </row>
    <row r="89" spans="1:9" ht="25.5">
      <c r="A89" s="763">
        <v>82</v>
      </c>
      <c r="B89" s="6" t="s">
        <v>98</v>
      </c>
      <c r="C89" s="738" t="s">
        <v>1321</v>
      </c>
      <c r="D89" s="763">
        <v>150</v>
      </c>
      <c r="E89" s="763" t="s">
        <v>99</v>
      </c>
      <c r="F89" s="767">
        <v>290</v>
      </c>
      <c r="G89" s="767">
        <f t="shared" si="1"/>
        <v>43500</v>
      </c>
      <c r="H89" s="763" t="s">
        <v>1322</v>
      </c>
      <c r="I89" s="763" t="s">
        <v>1308</v>
      </c>
    </row>
    <row r="90" spans="1:9" ht="25.5">
      <c r="A90" s="763">
        <v>83</v>
      </c>
      <c r="B90" s="6" t="s">
        <v>100</v>
      </c>
      <c r="C90" s="738" t="s">
        <v>1321</v>
      </c>
      <c r="D90" s="763">
        <v>150</v>
      </c>
      <c r="E90" s="763" t="s">
        <v>99</v>
      </c>
      <c r="F90" s="767">
        <v>330</v>
      </c>
      <c r="G90" s="767">
        <f t="shared" si="1"/>
        <v>49500</v>
      </c>
      <c r="H90" s="763" t="s">
        <v>1322</v>
      </c>
      <c r="I90" s="763" t="s">
        <v>1308</v>
      </c>
    </row>
    <row r="91" spans="1:9" ht="25.5">
      <c r="A91" s="763">
        <v>84</v>
      </c>
      <c r="B91" s="6" t="s">
        <v>101</v>
      </c>
      <c r="C91" s="738" t="s">
        <v>1321</v>
      </c>
      <c r="D91" s="763">
        <v>400</v>
      </c>
      <c r="E91" s="763" t="s">
        <v>99</v>
      </c>
      <c r="F91" s="767">
        <v>260</v>
      </c>
      <c r="G91" s="767">
        <f t="shared" si="1"/>
        <v>104000</v>
      </c>
      <c r="H91" s="763" t="s">
        <v>1322</v>
      </c>
      <c r="I91" s="763" t="s">
        <v>1308</v>
      </c>
    </row>
    <row r="92" spans="1:9" ht="25.5">
      <c r="A92" s="763">
        <v>85</v>
      </c>
      <c r="B92" s="6" t="s">
        <v>102</v>
      </c>
      <c r="C92" s="738" t="s">
        <v>1321</v>
      </c>
      <c r="D92" s="763">
        <v>20</v>
      </c>
      <c r="E92" s="763" t="s">
        <v>12</v>
      </c>
      <c r="F92" s="767">
        <v>2.9</v>
      </c>
      <c r="G92" s="767">
        <f t="shared" si="1"/>
        <v>58</v>
      </c>
      <c r="H92" s="763" t="s">
        <v>1322</v>
      </c>
      <c r="I92" s="763" t="s">
        <v>1308</v>
      </c>
    </row>
    <row r="93" spans="1:9" ht="25.5">
      <c r="A93" s="763">
        <v>86</v>
      </c>
      <c r="B93" s="6" t="s">
        <v>103</v>
      </c>
      <c r="C93" s="738" t="s">
        <v>1321</v>
      </c>
      <c r="D93" s="763">
        <v>6</v>
      </c>
      <c r="E93" s="763" t="s">
        <v>23</v>
      </c>
      <c r="F93" s="767">
        <v>1050</v>
      </c>
      <c r="G93" s="767">
        <f t="shared" si="1"/>
        <v>6300</v>
      </c>
      <c r="H93" s="763" t="s">
        <v>1322</v>
      </c>
      <c r="I93" s="763" t="s">
        <v>1308</v>
      </c>
    </row>
    <row r="94" spans="1:9" ht="25.5">
      <c r="A94" s="763">
        <v>87</v>
      </c>
      <c r="B94" s="6" t="s">
        <v>104</v>
      </c>
      <c r="C94" s="738" t="s">
        <v>1321</v>
      </c>
      <c r="D94" s="763">
        <v>4</v>
      </c>
      <c r="E94" s="763" t="s">
        <v>23</v>
      </c>
      <c r="F94" s="767">
        <v>1380</v>
      </c>
      <c r="G94" s="767">
        <f t="shared" si="1"/>
        <v>5520</v>
      </c>
      <c r="H94" s="763" t="s">
        <v>1322</v>
      </c>
      <c r="I94" s="763" t="s">
        <v>1308</v>
      </c>
    </row>
    <row r="95" spans="1:9" ht="38.25">
      <c r="A95" s="763">
        <v>88</v>
      </c>
      <c r="B95" s="6" t="s">
        <v>105</v>
      </c>
      <c r="C95" s="738" t="s">
        <v>1321</v>
      </c>
      <c r="D95" s="763">
        <v>100</v>
      </c>
      <c r="E95" s="763" t="s">
        <v>12</v>
      </c>
      <c r="F95" s="767">
        <v>630</v>
      </c>
      <c r="G95" s="767">
        <f t="shared" si="1"/>
        <v>63000</v>
      </c>
      <c r="H95" s="763" t="s">
        <v>1322</v>
      </c>
      <c r="I95" s="763" t="s">
        <v>1308</v>
      </c>
    </row>
    <row r="96" spans="1:9" ht="25.5">
      <c r="A96" s="763">
        <v>89</v>
      </c>
      <c r="B96" s="6" t="s">
        <v>106</v>
      </c>
      <c r="C96" s="738" t="s">
        <v>1321</v>
      </c>
      <c r="D96" s="763">
        <v>15</v>
      </c>
      <c r="E96" s="763" t="s">
        <v>12</v>
      </c>
      <c r="F96" s="767">
        <v>1540</v>
      </c>
      <c r="G96" s="767">
        <f t="shared" si="1"/>
        <v>23100</v>
      </c>
      <c r="H96" s="763" t="s">
        <v>1322</v>
      </c>
      <c r="I96" s="763" t="s">
        <v>1308</v>
      </c>
    </row>
    <row r="97" spans="1:9" ht="38.25">
      <c r="A97" s="763">
        <v>90</v>
      </c>
      <c r="B97" s="6" t="s">
        <v>107</v>
      </c>
      <c r="C97" s="738" t="s">
        <v>1321</v>
      </c>
      <c r="D97" s="763">
        <v>10</v>
      </c>
      <c r="E97" s="763" t="s">
        <v>12</v>
      </c>
      <c r="F97" s="767">
        <v>1630</v>
      </c>
      <c r="G97" s="767">
        <f t="shared" si="1"/>
        <v>16300</v>
      </c>
      <c r="H97" s="763" t="s">
        <v>1322</v>
      </c>
      <c r="I97" s="763" t="s">
        <v>1308</v>
      </c>
    </row>
    <row r="98" spans="1:9" ht="25.5">
      <c r="A98" s="763">
        <v>91</v>
      </c>
      <c r="B98" s="6" t="s">
        <v>108</v>
      </c>
      <c r="C98" s="738" t="s">
        <v>1321</v>
      </c>
      <c r="D98" s="763">
        <v>20</v>
      </c>
      <c r="E98" s="763" t="s">
        <v>12</v>
      </c>
      <c r="F98" s="767">
        <v>640</v>
      </c>
      <c r="G98" s="767">
        <f t="shared" si="1"/>
        <v>12800</v>
      </c>
      <c r="H98" s="763" t="s">
        <v>1322</v>
      </c>
      <c r="I98" s="763" t="s">
        <v>1308</v>
      </c>
    </row>
    <row r="99" spans="1:9" ht="25.5">
      <c r="A99" s="763">
        <v>92</v>
      </c>
      <c r="B99" s="6" t="s">
        <v>109</v>
      </c>
      <c r="C99" s="738" t="s">
        <v>1321</v>
      </c>
      <c r="D99" s="763">
        <v>15</v>
      </c>
      <c r="E99" s="763" t="s">
        <v>23</v>
      </c>
      <c r="F99" s="767">
        <v>720</v>
      </c>
      <c r="G99" s="767">
        <f t="shared" si="1"/>
        <v>10800</v>
      </c>
      <c r="H99" s="763" t="s">
        <v>1322</v>
      </c>
      <c r="I99" s="763" t="s">
        <v>1308</v>
      </c>
    </row>
    <row r="100" spans="1:9" ht="25.5">
      <c r="A100" s="763">
        <v>93</v>
      </c>
      <c r="B100" s="6" t="s">
        <v>110</v>
      </c>
      <c r="C100" s="738" t="s">
        <v>1321</v>
      </c>
      <c r="D100" s="763">
        <v>5</v>
      </c>
      <c r="E100" s="763" t="s">
        <v>23</v>
      </c>
      <c r="F100" s="767">
        <v>410</v>
      </c>
      <c r="G100" s="767">
        <f t="shared" si="1"/>
        <v>2050</v>
      </c>
      <c r="H100" s="763" t="s">
        <v>1322</v>
      </c>
      <c r="I100" s="763" t="s">
        <v>1308</v>
      </c>
    </row>
    <row r="101" spans="1:9" ht="25.5">
      <c r="A101" s="763">
        <v>94</v>
      </c>
      <c r="B101" s="6" t="s">
        <v>111</v>
      </c>
      <c r="C101" s="738" t="s">
        <v>1321</v>
      </c>
      <c r="D101" s="763">
        <v>200</v>
      </c>
      <c r="E101" s="763" t="s">
        <v>12</v>
      </c>
      <c r="F101" s="767">
        <v>14.6</v>
      </c>
      <c r="G101" s="767">
        <f t="shared" si="1"/>
        <v>2920</v>
      </c>
      <c r="H101" s="763" t="s">
        <v>1322</v>
      </c>
      <c r="I101" s="763" t="s">
        <v>1308</v>
      </c>
    </row>
    <row r="102" spans="1:9" ht="25.5">
      <c r="A102" s="763">
        <v>95</v>
      </c>
      <c r="B102" s="6" t="s">
        <v>112</v>
      </c>
      <c r="C102" s="738" t="s">
        <v>1321</v>
      </c>
      <c r="D102" s="763">
        <v>200</v>
      </c>
      <c r="E102" s="763" t="s">
        <v>12</v>
      </c>
      <c r="F102" s="767">
        <v>60</v>
      </c>
      <c r="G102" s="767">
        <f t="shared" si="1"/>
        <v>12000</v>
      </c>
      <c r="H102" s="763" t="s">
        <v>1322</v>
      </c>
      <c r="I102" s="763" t="s">
        <v>1308</v>
      </c>
    </row>
    <row r="103" spans="1:9" ht="25.5">
      <c r="A103" s="763">
        <v>96</v>
      </c>
      <c r="B103" s="6" t="s">
        <v>113</v>
      </c>
      <c r="C103" s="738" t="s">
        <v>1321</v>
      </c>
      <c r="D103" s="763">
        <v>160</v>
      </c>
      <c r="E103" s="763" t="s">
        <v>12</v>
      </c>
      <c r="F103" s="767">
        <v>950</v>
      </c>
      <c r="G103" s="767">
        <f t="shared" si="1"/>
        <v>152000</v>
      </c>
      <c r="H103" s="763" t="s">
        <v>1322</v>
      </c>
      <c r="I103" s="763" t="s">
        <v>1308</v>
      </c>
    </row>
    <row r="104" spans="1:9" ht="25.5">
      <c r="A104" s="763">
        <v>97</v>
      </c>
      <c r="B104" s="6" t="s">
        <v>114</v>
      </c>
      <c r="C104" s="738" t="s">
        <v>1321</v>
      </c>
      <c r="D104" s="763">
        <v>700</v>
      </c>
      <c r="E104" s="763" t="s">
        <v>12</v>
      </c>
      <c r="F104" s="767">
        <v>1.95</v>
      </c>
      <c r="G104" s="767">
        <f t="shared" si="1"/>
        <v>1365</v>
      </c>
      <c r="H104" s="763" t="s">
        <v>1322</v>
      </c>
      <c r="I104" s="763" t="s">
        <v>1308</v>
      </c>
    </row>
    <row r="105" spans="1:9" ht="25.5">
      <c r="A105" s="763">
        <v>98</v>
      </c>
      <c r="B105" s="6" t="s">
        <v>115</v>
      </c>
      <c r="C105" s="738" t="s">
        <v>1321</v>
      </c>
      <c r="D105" s="763">
        <v>1000</v>
      </c>
      <c r="E105" s="763" t="s">
        <v>12</v>
      </c>
      <c r="F105" s="767">
        <v>82</v>
      </c>
      <c r="G105" s="767">
        <f t="shared" si="1"/>
        <v>82000</v>
      </c>
      <c r="H105" s="763" t="s">
        <v>1322</v>
      </c>
      <c r="I105" s="763" t="s">
        <v>1308</v>
      </c>
    </row>
    <row r="106" spans="1:9" ht="25.5">
      <c r="A106" s="763">
        <v>99</v>
      </c>
      <c r="B106" s="6" t="s">
        <v>116</v>
      </c>
      <c r="C106" s="738" t="s">
        <v>1321</v>
      </c>
      <c r="D106" s="763">
        <v>1000</v>
      </c>
      <c r="E106" s="763" t="s">
        <v>12</v>
      </c>
      <c r="F106" s="767">
        <v>5.2</v>
      </c>
      <c r="G106" s="767">
        <f t="shared" si="1"/>
        <v>5200</v>
      </c>
      <c r="H106" s="763" t="s">
        <v>1322</v>
      </c>
      <c r="I106" s="763" t="s">
        <v>1308</v>
      </c>
    </row>
    <row r="107" spans="1:9" ht="25.5">
      <c r="A107" s="763">
        <v>100</v>
      </c>
      <c r="B107" s="6" t="s">
        <v>117</v>
      </c>
      <c r="C107" s="738" t="s">
        <v>1321</v>
      </c>
      <c r="D107" s="763">
        <v>800</v>
      </c>
      <c r="E107" s="763" t="s">
        <v>12</v>
      </c>
      <c r="F107" s="767">
        <v>9.3000000000000007</v>
      </c>
      <c r="G107" s="767">
        <f t="shared" si="1"/>
        <v>7440.0000000000009</v>
      </c>
      <c r="H107" s="763" t="s">
        <v>1322</v>
      </c>
      <c r="I107" s="763" t="s">
        <v>1308</v>
      </c>
    </row>
    <row r="108" spans="1:9" ht="25.5">
      <c r="A108" s="763">
        <v>101</v>
      </c>
      <c r="B108" s="6" t="s">
        <v>118</v>
      </c>
      <c r="C108" s="738" t="s">
        <v>1321</v>
      </c>
      <c r="D108" s="763">
        <v>1500</v>
      </c>
      <c r="E108" s="763" t="s">
        <v>12</v>
      </c>
      <c r="F108" s="767">
        <v>5.9</v>
      </c>
      <c r="G108" s="767">
        <f t="shared" si="1"/>
        <v>8850</v>
      </c>
      <c r="H108" s="763" t="s">
        <v>1322</v>
      </c>
      <c r="I108" s="763" t="s">
        <v>1308</v>
      </c>
    </row>
    <row r="109" spans="1:9" ht="25.5">
      <c r="A109" s="763">
        <v>102</v>
      </c>
      <c r="B109" s="6" t="s">
        <v>119</v>
      </c>
      <c r="C109" s="738" t="s">
        <v>1321</v>
      </c>
      <c r="D109" s="763">
        <v>1500</v>
      </c>
      <c r="E109" s="763" t="s">
        <v>12</v>
      </c>
      <c r="F109" s="767">
        <v>8.1999999999999993</v>
      </c>
      <c r="G109" s="767">
        <f t="shared" si="1"/>
        <v>12299.999999999998</v>
      </c>
      <c r="H109" s="763" t="s">
        <v>1322</v>
      </c>
      <c r="I109" s="763" t="s">
        <v>1308</v>
      </c>
    </row>
    <row r="110" spans="1:9" ht="25.5">
      <c r="A110" s="763">
        <v>103</v>
      </c>
      <c r="B110" s="6" t="s">
        <v>120</v>
      </c>
      <c r="C110" s="738" t="s">
        <v>1321</v>
      </c>
      <c r="D110" s="763">
        <v>300</v>
      </c>
      <c r="E110" s="763" t="s">
        <v>12</v>
      </c>
      <c r="F110" s="767">
        <v>4.9000000000000004</v>
      </c>
      <c r="G110" s="767">
        <f t="shared" si="1"/>
        <v>1470</v>
      </c>
      <c r="H110" s="763" t="s">
        <v>1322</v>
      </c>
      <c r="I110" s="763" t="s">
        <v>1308</v>
      </c>
    </row>
    <row r="111" spans="1:9" ht="25.5">
      <c r="A111" s="763">
        <v>104</v>
      </c>
      <c r="B111" s="6" t="s">
        <v>121</v>
      </c>
      <c r="C111" s="738" t="s">
        <v>1321</v>
      </c>
      <c r="D111" s="763">
        <v>6</v>
      </c>
      <c r="E111" s="763" t="s">
        <v>12</v>
      </c>
      <c r="F111" s="767">
        <v>2560</v>
      </c>
      <c r="G111" s="767">
        <f t="shared" si="1"/>
        <v>15360</v>
      </c>
      <c r="H111" s="763" t="s">
        <v>1322</v>
      </c>
      <c r="I111" s="763" t="s">
        <v>1308</v>
      </c>
    </row>
    <row r="112" spans="1:9" ht="25.5">
      <c r="A112" s="763">
        <v>105</v>
      </c>
      <c r="B112" s="6" t="s">
        <v>122</v>
      </c>
      <c r="C112" s="738" t="s">
        <v>1321</v>
      </c>
      <c r="D112" s="763">
        <v>200</v>
      </c>
      <c r="E112" s="763" t="s">
        <v>12</v>
      </c>
      <c r="F112" s="767">
        <v>10.5</v>
      </c>
      <c r="G112" s="767">
        <f t="shared" si="1"/>
        <v>2100</v>
      </c>
      <c r="H112" s="763" t="s">
        <v>1322</v>
      </c>
      <c r="I112" s="763" t="s">
        <v>1308</v>
      </c>
    </row>
    <row r="113" spans="1:9" ht="25.5">
      <c r="A113" s="763">
        <v>106</v>
      </c>
      <c r="B113" s="6" t="s">
        <v>123</v>
      </c>
      <c r="C113" s="738" t="s">
        <v>1321</v>
      </c>
      <c r="D113" s="763">
        <v>500</v>
      </c>
      <c r="E113" s="763" t="s">
        <v>12</v>
      </c>
      <c r="F113" s="767">
        <v>6.4</v>
      </c>
      <c r="G113" s="767">
        <f t="shared" si="1"/>
        <v>3200</v>
      </c>
      <c r="H113" s="763" t="s">
        <v>1322</v>
      </c>
      <c r="I113" s="763" t="s">
        <v>1308</v>
      </c>
    </row>
    <row r="114" spans="1:9" ht="25.5">
      <c r="A114" s="763">
        <v>107</v>
      </c>
      <c r="B114" s="6" t="s">
        <v>124</v>
      </c>
      <c r="C114" s="738" t="s">
        <v>1321</v>
      </c>
      <c r="D114" s="763">
        <v>500</v>
      </c>
      <c r="E114" s="763" t="s">
        <v>12</v>
      </c>
      <c r="F114" s="767">
        <v>3.1</v>
      </c>
      <c r="G114" s="767">
        <f t="shared" si="1"/>
        <v>1550</v>
      </c>
      <c r="H114" s="763" t="s">
        <v>1322</v>
      </c>
      <c r="I114" s="763" t="s">
        <v>1308</v>
      </c>
    </row>
    <row r="115" spans="1:9" ht="25.5">
      <c r="A115" s="763">
        <v>108</v>
      </c>
      <c r="B115" s="6" t="s">
        <v>125</v>
      </c>
      <c r="C115" s="738" t="s">
        <v>1321</v>
      </c>
      <c r="D115" s="763">
        <v>15000</v>
      </c>
      <c r="E115" s="763" t="s">
        <v>99</v>
      </c>
      <c r="F115" s="767">
        <v>35</v>
      </c>
      <c r="G115" s="767">
        <f t="shared" si="1"/>
        <v>525000</v>
      </c>
      <c r="H115" s="763" t="s">
        <v>1322</v>
      </c>
      <c r="I115" s="763" t="s">
        <v>1308</v>
      </c>
    </row>
    <row r="116" spans="1:9" ht="25.5">
      <c r="A116" s="763">
        <v>109</v>
      </c>
      <c r="B116" s="6" t="s">
        <v>126</v>
      </c>
      <c r="C116" s="738" t="s">
        <v>1321</v>
      </c>
      <c r="D116" s="763">
        <v>20</v>
      </c>
      <c r="E116" s="763" t="s">
        <v>12</v>
      </c>
      <c r="F116" s="767">
        <v>500</v>
      </c>
      <c r="G116" s="767">
        <f t="shared" si="1"/>
        <v>10000</v>
      </c>
      <c r="H116" s="763" t="s">
        <v>1322</v>
      </c>
      <c r="I116" s="763" t="s">
        <v>1308</v>
      </c>
    </row>
    <row r="117" spans="1:9" ht="25.5">
      <c r="A117" s="763">
        <v>110</v>
      </c>
      <c r="B117" s="6" t="s">
        <v>127</v>
      </c>
      <c r="C117" s="738" t="s">
        <v>1321</v>
      </c>
      <c r="D117" s="763">
        <v>20</v>
      </c>
      <c r="E117" s="763" t="s">
        <v>12</v>
      </c>
      <c r="F117" s="767">
        <v>1100</v>
      </c>
      <c r="G117" s="767">
        <f t="shared" si="1"/>
        <v>22000</v>
      </c>
      <c r="H117" s="763" t="s">
        <v>1322</v>
      </c>
      <c r="I117" s="763" t="s">
        <v>1308</v>
      </c>
    </row>
    <row r="118" spans="1:9" ht="25.5">
      <c r="A118" s="763">
        <v>111</v>
      </c>
      <c r="B118" s="6" t="s">
        <v>128</v>
      </c>
      <c r="C118" s="738" t="s">
        <v>1321</v>
      </c>
      <c r="D118" s="763">
        <v>800</v>
      </c>
      <c r="E118" s="763" t="s">
        <v>129</v>
      </c>
      <c r="F118" s="767">
        <v>1510</v>
      </c>
      <c r="G118" s="767">
        <f t="shared" si="1"/>
        <v>1208000</v>
      </c>
      <c r="H118" s="763" t="s">
        <v>1322</v>
      </c>
      <c r="I118" s="763" t="s">
        <v>1308</v>
      </c>
    </row>
    <row r="119" spans="1:9" ht="25.5">
      <c r="A119" s="763">
        <v>112</v>
      </c>
      <c r="B119" s="6" t="s">
        <v>130</v>
      </c>
      <c r="C119" s="738" t="s">
        <v>1321</v>
      </c>
      <c r="D119" s="763">
        <v>70</v>
      </c>
      <c r="E119" s="763" t="s">
        <v>129</v>
      </c>
      <c r="F119" s="767">
        <v>1510</v>
      </c>
      <c r="G119" s="767">
        <f t="shared" si="1"/>
        <v>105700</v>
      </c>
      <c r="H119" s="763" t="s">
        <v>1322</v>
      </c>
      <c r="I119" s="763" t="s">
        <v>1308</v>
      </c>
    </row>
    <row r="120" spans="1:9" ht="25.5">
      <c r="A120" s="763">
        <v>113</v>
      </c>
      <c r="B120" s="6" t="s">
        <v>131</v>
      </c>
      <c r="C120" s="738" t="s">
        <v>1321</v>
      </c>
      <c r="D120" s="763">
        <v>800</v>
      </c>
      <c r="E120" s="763" t="s">
        <v>12</v>
      </c>
      <c r="F120" s="767">
        <v>11.6</v>
      </c>
      <c r="G120" s="767">
        <f t="shared" si="1"/>
        <v>9280</v>
      </c>
      <c r="H120" s="763" t="s">
        <v>1322</v>
      </c>
      <c r="I120" s="763" t="s">
        <v>1308</v>
      </c>
    </row>
    <row r="121" spans="1:9" ht="25.5">
      <c r="A121" s="763">
        <v>114</v>
      </c>
      <c r="B121" s="6" t="s">
        <v>132</v>
      </c>
      <c r="C121" s="738" t="s">
        <v>1321</v>
      </c>
      <c r="D121" s="763">
        <v>30</v>
      </c>
      <c r="E121" s="763" t="s">
        <v>12</v>
      </c>
      <c r="F121" s="767">
        <v>450</v>
      </c>
      <c r="G121" s="767">
        <f t="shared" si="1"/>
        <v>13500</v>
      </c>
      <c r="H121" s="763" t="s">
        <v>1322</v>
      </c>
      <c r="I121" s="763" t="s">
        <v>1308</v>
      </c>
    </row>
    <row r="122" spans="1:9" ht="25.5">
      <c r="A122" s="763">
        <v>115</v>
      </c>
      <c r="B122" s="6" t="s">
        <v>133</v>
      </c>
      <c r="C122" s="738" t="s">
        <v>1321</v>
      </c>
      <c r="D122" s="763">
        <v>15</v>
      </c>
      <c r="E122" s="763" t="s">
        <v>12</v>
      </c>
      <c r="F122" s="767">
        <v>520</v>
      </c>
      <c r="G122" s="767">
        <f t="shared" si="1"/>
        <v>7800</v>
      </c>
      <c r="H122" s="763" t="s">
        <v>1322</v>
      </c>
      <c r="I122" s="763" t="s">
        <v>1308</v>
      </c>
    </row>
    <row r="123" spans="1:9" ht="25.5">
      <c r="A123" s="763">
        <v>116</v>
      </c>
      <c r="B123" s="6" t="s">
        <v>134</v>
      </c>
      <c r="C123" s="738" t="s">
        <v>1321</v>
      </c>
      <c r="D123" s="763">
        <v>3000</v>
      </c>
      <c r="E123" s="763" t="s">
        <v>12</v>
      </c>
      <c r="F123" s="767">
        <v>120</v>
      </c>
      <c r="G123" s="767">
        <f t="shared" si="1"/>
        <v>360000</v>
      </c>
      <c r="H123" s="763" t="s">
        <v>1322</v>
      </c>
      <c r="I123" s="763" t="s">
        <v>1308</v>
      </c>
    </row>
    <row r="124" spans="1:9" ht="25.5">
      <c r="A124" s="763">
        <v>117</v>
      </c>
      <c r="B124" s="6" t="s">
        <v>135</v>
      </c>
      <c r="C124" s="738" t="s">
        <v>1321</v>
      </c>
      <c r="D124" s="763">
        <v>800</v>
      </c>
      <c r="E124" s="763" t="s">
        <v>12</v>
      </c>
      <c r="F124" s="767">
        <v>12.5</v>
      </c>
      <c r="G124" s="767">
        <f t="shared" si="1"/>
        <v>10000</v>
      </c>
      <c r="H124" s="763" t="s">
        <v>1322</v>
      </c>
      <c r="I124" s="763" t="s">
        <v>1308</v>
      </c>
    </row>
    <row r="125" spans="1:9" ht="38.25">
      <c r="A125" s="763">
        <v>118</v>
      </c>
      <c r="B125" s="6" t="s">
        <v>136</v>
      </c>
      <c r="C125" s="738" t="s">
        <v>1321</v>
      </c>
      <c r="D125" s="763">
        <v>100</v>
      </c>
      <c r="E125" s="763" t="s">
        <v>12</v>
      </c>
      <c r="F125" s="767">
        <v>12</v>
      </c>
      <c r="G125" s="767">
        <f t="shared" si="1"/>
        <v>1200</v>
      </c>
      <c r="H125" s="763" t="s">
        <v>1322</v>
      </c>
      <c r="I125" s="763" t="s">
        <v>1308</v>
      </c>
    </row>
    <row r="126" spans="1:9" ht="25.5">
      <c r="A126" s="763">
        <v>119</v>
      </c>
      <c r="B126" s="6" t="s">
        <v>137</v>
      </c>
      <c r="C126" s="738" t="s">
        <v>1321</v>
      </c>
      <c r="D126" s="763">
        <v>600</v>
      </c>
      <c r="E126" s="763" t="s">
        <v>12</v>
      </c>
      <c r="F126" s="767">
        <v>12.5</v>
      </c>
      <c r="G126" s="767">
        <f t="shared" si="1"/>
        <v>7500</v>
      </c>
      <c r="H126" s="763" t="s">
        <v>1322</v>
      </c>
      <c r="I126" s="763" t="s">
        <v>1308</v>
      </c>
    </row>
    <row r="127" spans="1:9" ht="25.5">
      <c r="A127" s="763">
        <v>120</v>
      </c>
      <c r="B127" s="6" t="s">
        <v>138</v>
      </c>
      <c r="C127" s="738" t="s">
        <v>1321</v>
      </c>
      <c r="D127" s="763">
        <v>30</v>
      </c>
      <c r="E127" s="763" t="s">
        <v>12</v>
      </c>
      <c r="F127" s="767">
        <v>340</v>
      </c>
      <c r="G127" s="767">
        <f t="shared" si="1"/>
        <v>10200</v>
      </c>
      <c r="H127" s="763" t="s">
        <v>1322</v>
      </c>
      <c r="I127" s="763" t="s">
        <v>1308</v>
      </c>
    </row>
    <row r="128" spans="1:9" ht="25.5">
      <c r="A128" s="763">
        <v>121</v>
      </c>
      <c r="B128" s="6" t="s">
        <v>139</v>
      </c>
      <c r="C128" s="738" t="s">
        <v>1321</v>
      </c>
      <c r="D128" s="763">
        <v>20</v>
      </c>
      <c r="E128" s="763" t="s">
        <v>12</v>
      </c>
      <c r="F128" s="767">
        <v>100</v>
      </c>
      <c r="G128" s="767">
        <f t="shared" si="1"/>
        <v>2000</v>
      </c>
      <c r="H128" s="763" t="s">
        <v>1322</v>
      </c>
      <c r="I128" s="763" t="s">
        <v>1308</v>
      </c>
    </row>
    <row r="129" spans="1:9" ht="25.5">
      <c r="A129" s="763">
        <v>122</v>
      </c>
      <c r="B129" s="6" t="s">
        <v>140</v>
      </c>
      <c r="C129" s="738" t="s">
        <v>1321</v>
      </c>
      <c r="D129" s="763">
        <v>20</v>
      </c>
      <c r="E129" s="763" t="s">
        <v>12</v>
      </c>
      <c r="F129" s="767">
        <v>1110</v>
      </c>
      <c r="G129" s="767">
        <f t="shared" si="1"/>
        <v>22200</v>
      </c>
      <c r="H129" s="763" t="s">
        <v>1322</v>
      </c>
      <c r="I129" s="763" t="s">
        <v>1308</v>
      </c>
    </row>
    <row r="130" spans="1:9" ht="25.5">
      <c r="A130" s="763">
        <v>123</v>
      </c>
      <c r="B130" s="6" t="s">
        <v>141</v>
      </c>
      <c r="C130" s="738" t="s">
        <v>1321</v>
      </c>
      <c r="D130" s="763">
        <v>10</v>
      </c>
      <c r="E130" s="763" t="s">
        <v>12</v>
      </c>
      <c r="F130" s="767">
        <v>300</v>
      </c>
      <c r="G130" s="767">
        <f t="shared" si="1"/>
        <v>3000</v>
      </c>
      <c r="H130" s="763" t="s">
        <v>1322</v>
      </c>
      <c r="I130" s="763" t="s">
        <v>1308</v>
      </c>
    </row>
    <row r="131" spans="1:9" ht="25.5">
      <c r="A131" s="763">
        <v>124</v>
      </c>
      <c r="B131" s="6" t="s">
        <v>142</v>
      </c>
      <c r="C131" s="738" t="s">
        <v>1321</v>
      </c>
      <c r="D131" s="763">
        <v>2</v>
      </c>
      <c r="E131" s="763" t="s">
        <v>12</v>
      </c>
      <c r="F131" s="767">
        <v>106</v>
      </c>
      <c r="G131" s="767">
        <f t="shared" si="1"/>
        <v>212</v>
      </c>
      <c r="H131" s="763" t="s">
        <v>1322</v>
      </c>
      <c r="I131" s="763" t="s">
        <v>1308</v>
      </c>
    </row>
    <row r="132" spans="1:9" ht="25.5">
      <c r="A132" s="763">
        <v>125</v>
      </c>
      <c r="B132" s="6" t="s">
        <v>143</v>
      </c>
      <c r="C132" s="738" t="s">
        <v>1321</v>
      </c>
      <c r="D132" s="763">
        <v>30</v>
      </c>
      <c r="E132" s="763" t="s">
        <v>12</v>
      </c>
      <c r="F132" s="767">
        <v>335</v>
      </c>
      <c r="G132" s="767">
        <f t="shared" si="1"/>
        <v>10050</v>
      </c>
      <c r="H132" s="763" t="s">
        <v>1322</v>
      </c>
      <c r="I132" s="763" t="s">
        <v>1308</v>
      </c>
    </row>
    <row r="133" spans="1:9" ht="25.5">
      <c r="A133" s="763">
        <v>126</v>
      </c>
      <c r="B133" s="6" t="s">
        <v>144</v>
      </c>
      <c r="C133" s="738" t="s">
        <v>1321</v>
      </c>
      <c r="D133" s="763">
        <v>15</v>
      </c>
      <c r="E133" s="763" t="s">
        <v>12</v>
      </c>
      <c r="F133" s="767">
        <v>2220</v>
      </c>
      <c r="G133" s="767">
        <f t="shared" si="1"/>
        <v>33300</v>
      </c>
      <c r="H133" s="763" t="s">
        <v>1322</v>
      </c>
      <c r="I133" s="763" t="s">
        <v>1308</v>
      </c>
    </row>
    <row r="134" spans="1:9" ht="25.5">
      <c r="A134" s="763">
        <v>127</v>
      </c>
      <c r="B134" s="6" t="s">
        <v>145</v>
      </c>
      <c r="C134" s="738" t="s">
        <v>1321</v>
      </c>
      <c r="D134" s="763">
        <v>15</v>
      </c>
      <c r="E134" s="763" t="s">
        <v>12</v>
      </c>
      <c r="F134" s="767">
        <v>2220</v>
      </c>
      <c r="G134" s="767">
        <f t="shared" si="1"/>
        <v>33300</v>
      </c>
      <c r="H134" s="763" t="s">
        <v>1322</v>
      </c>
      <c r="I134" s="763" t="s">
        <v>1308</v>
      </c>
    </row>
    <row r="135" spans="1:9" ht="25.5">
      <c r="A135" s="763">
        <v>128</v>
      </c>
      <c r="B135" s="6" t="s">
        <v>146</v>
      </c>
      <c r="C135" s="738" t="s">
        <v>1321</v>
      </c>
      <c r="D135" s="763">
        <v>15</v>
      </c>
      <c r="E135" s="763" t="s">
        <v>12</v>
      </c>
      <c r="F135" s="767">
        <v>2370</v>
      </c>
      <c r="G135" s="767">
        <f t="shared" si="1"/>
        <v>35550</v>
      </c>
      <c r="H135" s="763" t="s">
        <v>1322</v>
      </c>
      <c r="I135" s="763" t="s">
        <v>1308</v>
      </c>
    </row>
    <row r="136" spans="1:9" ht="25.5">
      <c r="A136" s="763">
        <v>129</v>
      </c>
      <c r="B136" s="6" t="s">
        <v>147</v>
      </c>
      <c r="C136" s="738" t="s">
        <v>1321</v>
      </c>
      <c r="D136" s="763">
        <v>10</v>
      </c>
      <c r="E136" s="763" t="s">
        <v>12</v>
      </c>
      <c r="F136" s="767">
        <v>2370</v>
      </c>
      <c r="G136" s="767">
        <f t="shared" si="1"/>
        <v>23700</v>
      </c>
      <c r="H136" s="763" t="s">
        <v>1322</v>
      </c>
      <c r="I136" s="763" t="s">
        <v>1308</v>
      </c>
    </row>
    <row r="137" spans="1:9" ht="25.5">
      <c r="A137" s="763">
        <v>130</v>
      </c>
      <c r="B137" s="6" t="s">
        <v>148</v>
      </c>
      <c r="C137" s="738" t="s">
        <v>1321</v>
      </c>
      <c r="D137" s="763">
        <v>10</v>
      </c>
      <c r="E137" s="763" t="s">
        <v>12</v>
      </c>
      <c r="F137" s="767">
        <v>2220</v>
      </c>
      <c r="G137" s="767">
        <f t="shared" ref="G137:G200" si="2">D137*F137</f>
        <v>22200</v>
      </c>
      <c r="H137" s="763" t="s">
        <v>1322</v>
      </c>
      <c r="I137" s="763" t="s">
        <v>1308</v>
      </c>
    </row>
    <row r="138" spans="1:9" ht="25.5">
      <c r="A138" s="763">
        <v>131</v>
      </c>
      <c r="B138" s="6" t="s">
        <v>149</v>
      </c>
      <c r="C138" s="738" t="s">
        <v>1321</v>
      </c>
      <c r="D138" s="763">
        <v>10</v>
      </c>
      <c r="E138" s="763" t="s">
        <v>12</v>
      </c>
      <c r="F138" s="767">
        <v>2370</v>
      </c>
      <c r="G138" s="767">
        <f t="shared" si="2"/>
        <v>23700</v>
      </c>
      <c r="H138" s="763" t="s">
        <v>1322</v>
      </c>
      <c r="I138" s="763" t="s">
        <v>1308</v>
      </c>
    </row>
    <row r="139" spans="1:9" ht="25.5">
      <c r="A139" s="763">
        <v>132</v>
      </c>
      <c r="B139" s="6" t="s">
        <v>150</v>
      </c>
      <c r="C139" s="738" t="s">
        <v>1321</v>
      </c>
      <c r="D139" s="763">
        <v>10</v>
      </c>
      <c r="E139" s="763" t="s">
        <v>12</v>
      </c>
      <c r="F139" s="767">
        <v>7660</v>
      </c>
      <c r="G139" s="767">
        <f t="shared" si="2"/>
        <v>76600</v>
      </c>
      <c r="H139" s="763" t="s">
        <v>1322</v>
      </c>
      <c r="I139" s="763" t="s">
        <v>1308</v>
      </c>
    </row>
    <row r="140" spans="1:9" ht="25.5">
      <c r="A140" s="763">
        <v>133</v>
      </c>
      <c r="B140" s="6" t="s">
        <v>151</v>
      </c>
      <c r="C140" s="738" t="s">
        <v>1321</v>
      </c>
      <c r="D140" s="763">
        <v>10</v>
      </c>
      <c r="E140" s="763" t="s">
        <v>12</v>
      </c>
      <c r="F140" s="767">
        <v>2910</v>
      </c>
      <c r="G140" s="767">
        <f t="shared" si="2"/>
        <v>29100</v>
      </c>
      <c r="H140" s="763" t="s">
        <v>1322</v>
      </c>
      <c r="I140" s="763" t="s">
        <v>1308</v>
      </c>
    </row>
    <row r="141" spans="1:9" ht="25.5">
      <c r="A141" s="763">
        <v>134</v>
      </c>
      <c r="B141" s="6" t="s">
        <v>152</v>
      </c>
      <c r="C141" s="738" t="s">
        <v>1321</v>
      </c>
      <c r="D141" s="763">
        <v>10</v>
      </c>
      <c r="E141" s="763" t="s">
        <v>12</v>
      </c>
      <c r="F141" s="767">
        <v>2910</v>
      </c>
      <c r="G141" s="767">
        <f t="shared" si="2"/>
        <v>29100</v>
      </c>
      <c r="H141" s="763" t="s">
        <v>1322</v>
      </c>
      <c r="I141" s="763" t="s">
        <v>1308</v>
      </c>
    </row>
    <row r="142" spans="1:9" ht="25.5">
      <c r="A142" s="763">
        <v>135</v>
      </c>
      <c r="B142" s="6" t="s">
        <v>153</v>
      </c>
      <c r="C142" s="738" t="s">
        <v>1321</v>
      </c>
      <c r="D142" s="763">
        <v>10</v>
      </c>
      <c r="E142" s="763" t="s">
        <v>12</v>
      </c>
      <c r="F142" s="767">
        <v>2480</v>
      </c>
      <c r="G142" s="767">
        <f t="shared" si="2"/>
        <v>24800</v>
      </c>
      <c r="H142" s="763" t="s">
        <v>1322</v>
      </c>
      <c r="I142" s="763" t="s">
        <v>1308</v>
      </c>
    </row>
    <row r="143" spans="1:9" ht="25.5">
      <c r="A143" s="763">
        <v>136</v>
      </c>
      <c r="B143" s="6" t="s">
        <v>154</v>
      </c>
      <c r="C143" s="738" t="s">
        <v>1321</v>
      </c>
      <c r="D143" s="763">
        <v>10</v>
      </c>
      <c r="E143" s="763" t="s">
        <v>12</v>
      </c>
      <c r="F143" s="767">
        <v>2370</v>
      </c>
      <c r="G143" s="767">
        <f t="shared" si="2"/>
        <v>23700</v>
      </c>
      <c r="H143" s="763" t="s">
        <v>1322</v>
      </c>
      <c r="I143" s="763" t="s">
        <v>1308</v>
      </c>
    </row>
    <row r="144" spans="1:9" ht="25.5">
      <c r="A144" s="763">
        <v>137</v>
      </c>
      <c r="B144" s="6" t="s">
        <v>155</v>
      </c>
      <c r="C144" s="738" t="s">
        <v>1321</v>
      </c>
      <c r="D144" s="763">
        <v>10</v>
      </c>
      <c r="E144" s="763" t="s">
        <v>12</v>
      </c>
      <c r="F144" s="767">
        <v>2370</v>
      </c>
      <c r="G144" s="767">
        <f t="shared" si="2"/>
        <v>23700</v>
      </c>
      <c r="H144" s="763" t="s">
        <v>1322</v>
      </c>
      <c r="I144" s="763" t="s">
        <v>1308</v>
      </c>
    </row>
    <row r="145" spans="1:9" ht="38.25">
      <c r="A145" s="763">
        <v>138</v>
      </c>
      <c r="B145" s="6" t="s">
        <v>156</v>
      </c>
      <c r="C145" s="738" t="s">
        <v>1321</v>
      </c>
      <c r="D145" s="763">
        <v>10</v>
      </c>
      <c r="E145" s="763" t="s">
        <v>12</v>
      </c>
      <c r="F145" s="767">
        <v>2370</v>
      </c>
      <c r="G145" s="767">
        <f t="shared" si="2"/>
        <v>23700</v>
      </c>
      <c r="H145" s="763" t="s">
        <v>1322</v>
      </c>
      <c r="I145" s="763" t="s">
        <v>1308</v>
      </c>
    </row>
    <row r="146" spans="1:9" ht="25.5">
      <c r="A146" s="763">
        <v>139</v>
      </c>
      <c r="B146" s="6" t="s">
        <v>157</v>
      </c>
      <c r="C146" s="738" t="s">
        <v>1321</v>
      </c>
      <c r="D146" s="763">
        <v>120</v>
      </c>
      <c r="E146" s="763" t="s">
        <v>99</v>
      </c>
      <c r="F146" s="767">
        <v>750</v>
      </c>
      <c r="G146" s="767">
        <f t="shared" si="2"/>
        <v>90000</v>
      </c>
      <c r="H146" s="763" t="s">
        <v>1322</v>
      </c>
      <c r="I146" s="763" t="s">
        <v>1308</v>
      </c>
    </row>
    <row r="147" spans="1:9" ht="25.5">
      <c r="A147" s="763">
        <v>140</v>
      </c>
      <c r="B147" s="6" t="s">
        <v>158</v>
      </c>
      <c r="C147" s="738" t="s">
        <v>1321</v>
      </c>
      <c r="D147" s="763">
        <v>12</v>
      </c>
      <c r="E147" s="763" t="s">
        <v>99</v>
      </c>
      <c r="F147" s="767">
        <v>190</v>
      </c>
      <c r="G147" s="767">
        <f t="shared" si="2"/>
        <v>2280</v>
      </c>
      <c r="H147" s="763" t="s">
        <v>1322</v>
      </c>
      <c r="I147" s="763" t="s">
        <v>1308</v>
      </c>
    </row>
    <row r="148" spans="1:9" ht="25.5">
      <c r="A148" s="763">
        <v>141</v>
      </c>
      <c r="B148" s="6" t="s">
        <v>159</v>
      </c>
      <c r="C148" s="738" t="s">
        <v>1321</v>
      </c>
      <c r="D148" s="763">
        <v>20</v>
      </c>
      <c r="E148" s="763" t="s">
        <v>129</v>
      </c>
      <c r="F148" s="767">
        <v>16000</v>
      </c>
      <c r="G148" s="767">
        <f t="shared" si="2"/>
        <v>320000</v>
      </c>
      <c r="H148" s="763" t="s">
        <v>1322</v>
      </c>
      <c r="I148" s="763" t="s">
        <v>1308</v>
      </c>
    </row>
    <row r="149" spans="1:9" ht="25.5">
      <c r="A149" s="763">
        <v>142</v>
      </c>
      <c r="B149" s="6" t="s">
        <v>160</v>
      </c>
      <c r="C149" s="738" t="s">
        <v>1321</v>
      </c>
      <c r="D149" s="763">
        <v>10</v>
      </c>
      <c r="E149" s="763" t="s">
        <v>12</v>
      </c>
      <c r="F149" s="767">
        <v>1035</v>
      </c>
      <c r="G149" s="767">
        <f t="shared" si="2"/>
        <v>10350</v>
      </c>
      <c r="H149" s="763" t="s">
        <v>1322</v>
      </c>
      <c r="I149" s="763" t="s">
        <v>1308</v>
      </c>
    </row>
    <row r="150" spans="1:9" ht="25.5">
      <c r="A150" s="763">
        <v>143</v>
      </c>
      <c r="B150" s="6" t="s">
        <v>161</v>
      </c>
      <c r="C150" s="738" t="s">
        <v>1321</v>
      </c>
      <c r="D150" s="763">
        <v>10</v>
      </c>
      <c r="E150" s="763" t="s">
        <v>99</v>
      </c>
      <c r="F150" s="767">
        <v>660</v>
      </c>
      <c r="G150" s="767">
        <f t="shared" si="2"/>
        <v>6600</v>
      </c>
      <c r="H150" s="763" t="s">
        <v>1322</v>
      </c>
      <c r="I150" s="763" t="s">
        <v>1308</v>
      </c>
    </row>
    <row r="151" spans="1:9" ht="25.5">
      <c r="A151" s="763">
        <v>144</v>
      </c>
      <c r="B151" s="6" t="s">
        <v>162</v>
      </c>
      <c r="C151" s="738" t="s">
        <v>1321</v>
      </c>
      <c r="D151" s="763">
        <v>10</v>
      </c>
      <c r="E151" s="763" t="s">
        <v>99</v>
      </c>
      <c r="F151" s="767">
        <v>660</v>
      </c>
      <c r="G151" s="767">
        <f t="shared" si="2"/>
        <v>6600</v>
      </c>
      <c r="H151" s="763" t="s">
        <v>1322</v>
      </c>
      <c r="I151" s="763" t="s">
        <v>1308</v>
      </c>
    </row>
    <row r="152" spans="1:9" ht="25.5">
      <c r="A152" s="763">
        <v>145</v>
      </c>
      <c r="B152" s="6" t="s">
        <v>163</v>
      </c>
      <c r="C152" s="738" t="s">
        <v>1321</v>
      </c>
      <c r="D152" s="763">
        <v>120</v>
      </c>
      <c r="E152" s="763" t="s">
        <v>99</v>
      </c>
      <c r="F152" s="767">
        <v>27</v>
      </c>
      <c r="G152" s="767">
        <f t="shared" si="2"/>
        <v>3240</v>
      </c>
      <c r="H152" s="763" t="s">
        <v>1322</v>
      </c>
      <c r="I152" s="763" t="s">
        <v>1308</v>
      </c>
    </row>
    <row r="153" spans="1:9" ht="25.5">
      <c r="A153" s="763">
        <v>146</v>
      </c>
      <c r="B153" s="6" t="s">
        <v>164</v>
      </c>
      <c r="C153" s="738" t="s">
        <v>1321</v>
      </c>
      <c r="D153" s="763">
        <v>80</v>
      </c>
      <c r="E153" s="763" t="s">
        <v>165</v>
      </c>
      <c r="F153" s="767">
        <v>340</v>
      </c>
      <c r="G153" s="767">
        <f t="shared" si="2"/>
        <v>27200</v>
      </c>
      <c r="H153" s="763" t="s">
        <v>1322</v>
      </c>
      <c r="I153" s="763" t="s">
        <v>1308</v>
      </c>
    </row>
    <row r="154" spans="1:9" ht="25.5">
      <c r="A154" s="763">
        <v>147</v>
      </c>
      <c r="B154" s="6" t="s">
        <v>166</v>
      </c>
      <c r="C154" s="738" t="s">
        <v>1321</v>
      </c>
      <c r="D154" s="763">
        <v>200</v>
      </c>
      <c r="E154" s="763" t="s">
        <v>165</v>
      </c>
      <c r="F154" s="767">
        <v>220</v>
      </c>
      <c r="G154" s="767">
        <f t="shared" si="2"/>
        <v>44000</v>
      </c>
      <c r="H154" s="763" t="s">
        <v>1322</v>
      </c>
      <c r="I154" s="763" t="s">
        <v>1308</v>
      </c>
    </row>
    <row r="155" spans="1:9" ht="25.5">
      <c r="A155" s="763">
        <v>148</v>
      </c>
      <c r="B155" s="6" t="s">
        <v>167</v>
      </c>
      <c r="C155" s="738" t="s">
        <v>1321</v>
      </c>
      <c r="D155" s="763">
        <v>300</v>
      </c>
      <c r="E155" s="763" t="s">
        <v>168</v>
      </c>
      <c r="F155" s="767">
        <v>53.15</v>
      </c>
      <c r="G155" s="767">
        <f t="shared" si="2"/>
        <v>15945</v>
      </c>
      <c r="H155" s="763" t="s">
        <v>1322</v>
      </c>
      <c r="I155" s="763" t="s">
        <v>1308</v>
      </c>
    </row>
    <row r="156" spans="1:9" ht="25.5">
      <c r="A156" s="763">
        <v>149</v>
      </c>
      <c r="B156" s="6" t="s">
        <v>169</v>
      </c>
      <c r="C156" s="738" t="s">
        <v>1321</v>
      </c>
      <c r="D156" s="763">
        <v>80</v>
      </c>
      <c r="E156" s="763" t="s">
        <v>168</v>
      </c>
      <c r="F156" s="767">
        <v>324.2</v>
      </c>
      <c r="G156" s="767">
        <f t="shared" si="2"/>
        <v>25936</v>
      </c>
      <c r="H156" s="763" t="s">
        <v>1322</v>
      </c>
      <c r="I156" s="763" t="s">
        <v>1308</v>
      </c>
    </row>
    <row r="157" spans="1:9" ht="25.5">
      <c r="A157" s="763">
        <v>150</v>
      </c>
      <c r="B157" s="6" t="s">
        <v>170</v>
      </c>
      <c r="C157" s="738" t="s">
        <v>1321</v>
      </c>
      <c r="D157" s="763">
        <v>7</v>
      </c>
      <c r="E157" s="763" t="s">
        <v>168</v>
      </c>
      <c r="F157" s="767">
        <v>120.58</v>
      </c>
      <c r="G157" s="767">
        <f t="shared" si="2"/>
        <v>844.06</v>
      </c>
      <c r="H157" s="763" t="s">
        <v>1322</v>
      </c>
      <c r="I157" s="763" t="s">
        <v>1308</v>
      </c>
    </row>
    <row r="158" spans="1:9" ht="25.5">
      <c r="A158" s="763">
        <v>151</v>
      </c>
      <c r="B158" s="6" t="s">
        <v>171</v>
      </c>
      <c r="C158" s="738" t="s">
        <v>1321</v>
      </c>
      <c r="D158" s="763">
        <v>7</v>
      </c>
      <c r="E158" s="763" t="s">
        <v>168</v>
      </c>
      <c r="F158" s="767">
        <v>148.37</v>
      </c>
      <c r="G158" s="767">
        <f t="shared" si="2"/>
        <v>1038.5900000000001</v>
      </c>
      <c r="H158" s="763" t="s">
        <v>1322</v>
      </c>
      <c r="I158" s="763" t="s">
        <v>1308</v>
      </c>
    </row>
    <row r="159" spans="1:9" ht="25.5">
      <c r="A159" s="763">
        <v>152</v>
      </c>
      <c r="B159" s="6" t="s">
        <v>172</v>
      </c>
      <c r="C159" s="738" t="s">
        <v>1321</v>
      </c>
      <c r="D159" s="763">
        <v>3</v>
      </c>
      <c r="E159" s="763" t="s">
        <v>168</v>
      </c>
      <c r="F159" s="767">
        <v>323.20999999999998</v>
      </c>
      <c r="G159" s="767">
        <f t="shared" si="2"/>
        <v>969.62999999999988</v>
      </c>
      <c r="H159" s="763" t="s">
        <v>1322</v>
      </c>
      <c r="I159" s="763" t="s">
        <v>1308</v>
      </c>
    </row>
    <row r="160" spans="1:9" ht="25.5">
      <c r="A160" s="763">
        <v>153</v>
      </c>
      <c r="B160" s="6" t="s">
        <v>173</v>
      </c>
      <c r="C160" s="738" t="s">
        <v>1321</v>
      </c>
      <c r="D160" s="763">
        <v>7</v>
      </c>
      <c r="E160" s="763" t="s">
        <v>168</v>
      </c>
      <c r="F160" s="767">
        <v>730.17</v>
      </c>
      <c r="G160" s="767">
        <f t="shared" si="2"/>
        <v>5111.1899999999996</v>
      </c>
      <c r="H160" s="763" t="s">
        <v>1322</v>
      </c>
      <c r="I160" s="763" t="s">
        <v>1308</v>
      </c>
    </row>
    <row r="161" spans="1:9" ht="25.5">
      <c r="A161" s="763">
        <v>154</v>
      </c>
      <c r="B161" s="6" t="s">
        <v>174</v>
      </c>
      <c r="C161" s="738" t="s">
        <v>1321</v>
      </c>
      <c r="D161" s="763">
        <v>7</v>
      </c>
      <c r="E161" s="763" t="s">
        <v>168</v>
      </c>
      <c r="F161" s="767">
        <v>715.03</v>
      </c>
      <c r="G161" s="767">
        <f t="shared" si="2"/>
        <v>5005.21</v>
      </c>
      <c r="H161" s="763" t="s">
        <v>1322</v>
      </c>
      <c r="I161" s="763" t="s">
        <v>1308</v>
      </c>
    </row>
    <row r="162" spans="1:9" ht="25.5">
      <c r="A162" s="763">
        <v>155</v>
      </c>
      <c r="B162" s="6" t="s">
        <v>175</v>
      </c>
      <c r="C162" s="738" t="s">
        <v>1321</v>
      </c>
      <c r="D162" s="763">
        <v>2</v>
      </c>
      <c r="E162" s="763" t="s">
        <v>168</v>
      </c>
      <c r="F162" s="767">
        <v>105.91</v>
      </c>
      <c r="G162" s="767">
        <f t="shared" si="2"/>
        <v>211.82</v>
      </c>
      <c r="H162" s="763" t="s">
        <v>1322</v>
      </c>
      <c r="I162" s="763" t="s">
        <v>1308</v>
      </c>
    </row>
    <row r="163" spans="1:9" ht="25.5">
      <c r="A163" s="763">
        <v>156</v>
      </c>
      <c r="B163" s="6" t="s">
        <v>176</v>
      </c>
      <c r="C163" s="738" t="s">
        <v>1321</v>
      </c>
      <c r="D163" s="763">
        <v>7</v>
      </c>
      <c r="E163" s="763" t="s">
        <v>168</v>
      </c>
      <c r="F163" s="767">
        <v>76.7</v>
      </c>
      <c r="G163" s="767">
        <f t="shared" si="2"/>
        <v>536.9</v>
      </c>
      <c r="H163" s="763" t="s">
        <v>1322</v>
      </c>
      <c r="I163" s="763" t="s">
        <v>1308</v>
      </c>
    </row>
    <row r="164" spans="1:9" ht="25.5">
      <c r="A164" s="763">
        <v>157</v>
      </c>
      <c r="B164" s="6" t="s">
        <v>177</v>
      </c>
      <c r="C164" s="738" t="s">
        <v>1321</v>
      </c>
      <c r="D164" s="763">
        <v>45</v>
      </c>
      <c r="E164" s="763" t="s">
        <v>168</v>
      </c>
      <c r="F164" s="767">
        <v>32.549999999999997</v>
      </c>
      <c r="G164" s="767">
        <f t="shared" si="2"/>
        <v>1464.7499999999998</v>
      </c>
      <c r="H164" s="763" t="s">
        <v>1322</v>
      </c>
      <c r="I164" s="763" t="s">
        <v>1308</v>
      </c>
    </row>
    <row r="165" spans="1:9" ht="25.5">
      <c r="A165" s="763">
        <v>158</v>
      </c>
      <c r="B165" s="6" t="s">
        <v>178</v>
      </c>
      <c r="C165" s="738" t="s">
        <v>1321</v>
      </c>
      <c r="D165" s="763">
        <v>2</v>
      </c>
      <c r="E165" s="763" t="s">
        <v>168</v>
      </c>
      <c r="F165" s="767">
        <v>494.34</v>
      </c>
      <c r="G165" s="767">
        <f t="shared" si="2"/>
        <v>988.68</v>
      </c>
      <c r="H165" s="763" t="s">
        <v>1322</v>
      </c>
      <c r="I165" s="763" t="s">
        <v>1308</v>
      </c>
    </row>
    <row r="166" spans="1:9" ht="25.5">
      <c r="A166" s="763">
        <v>159</v>
      </c>
      <c r="B166" s="6" t="s">
        <v>179</v>
      </c>
      <c r="C166" s="738" t="s">
        <v>1321</v>
      </c>
      <c r="D166" s="763">
        <v>7</v>
      </c>
      <c r="E166" s="763" t="s">
        <v>168</v>
      </c>
      <c r="F166" s="767">
        <v>137.72</v>
      </c>
      <c r="G166" s="767">
        <f t="shared" si="2"/>
        <v>964.04</v>
      </c>
      <c r="H166" s="763" t="s">
        <v>1322</v>
      </c>
      <c r="I166" s="763" t="s">
        <v>1308</v>
      </c>
    </row>
    <row r="167" spans="1:9" ht="25.5">
      <c r="A167" s="763">
        <v>160</v>
      </c>
      <c r="B167" s="6" t="s">
        <v>180</v>
      </c>
      <c r="C167" s="738" t="s">
        <v>1321</v>
      </c>
      <c r="D167" s="763">
        <v>10</v>
      </c>
      <c r="E167" s="763" t="s">
        <v>168</v>
      </c>
      <c r="F167" s="767">
        <v>95.6</v>
      </c>
      <c r="G167" s="767">
        <f t="shared" si="2"/>
        <v>956</v>
      </c>
      <c r="H167" s="763" t="s">
        <v>1322</v>
      </c>
      <c r="I167" s="763" t="s">
        <v>1308</v>
      </c>
    </row>
    <row r="168" spans="1:9" ht="25.5">
      <c r="A168" s="763">
        <v>161</v>
      </c>
      <c r="B168" s="6" t="s">
        <v>181</v>
      </c>
      <c r="C168" s="738" t="s">
        <v>1321</v>
      </c>
      <c r="D168" s="763">
        <v>50</v>
      </c>
      <c r="E168" s="763" t="s">
        <v>168</v>
      </c>
      <c r="F168" s="767">
        <v>47.19</v>
      </c>
      <c r="G168" s="767">
        <f t="shared" si="2"/>
        <v>2359.5</v>
      </c>
      <c r="H168" s="763" t="s">
        <v>1322</v>
      </c>
      <c r="I168" s="763" t="s">
        <v>1308</v>
      </c>
    </row>
    <row r="169" spans="1:9" ht="25.5">
      <c r="A169" s="763">
        <v>162</v>
      </c>
      <c r="B169" s="6" t="s">
        <v>182</v>
      </c>
      <c r="C169" s="738" t="s">
        <v>1321</v>
      </c>
      <c r="D169" s="763">
        <v>50</v>
      </c>
      <c r="E169" s="763" t="s">
        <v>168</v>
      </c>
      <c r="F169" s="767">
        <v>83.34</v>
      </c>
      <c r="G169" s="767">
        <f t="shared" si="2"/>
        <v>4167</v>
      </c>
      <c r="H169" s="763" t="s">
        <v>1322</v>
      </c>
      <c r="I169" s="763" t="s">
        <v>1308</v>
      </c>
    </row>
    <row r="170" spans="1:9" ht="25.5">
      <c r="A170" s="763">
        <v>163</v>
      </c>
      <c r="B170" s="6" t="s">
        <v>183</v>
      </c>
      <c r="C170" s="738" t="s">
        <v>1321</v>
      </c>
      <c r="D170" s="763">
        <v>25</v>
      </c>
      <c r="E170" s="763" t="s">
        <v>168</v>
      </c>
      <c r="F170" s="767">
        <v>702</v>
      </c>
      <c r="G170" s="767">
        <f t="shared" si="2"/>
        <v>17550</v>
      </c>
      <c r="H170" s="763" t="s">
        <v>1322</v>
      </c>
      <c r="I170" s="763" t="s">
        <v>1308</v>
      </c>
    </row>
    <row r="171" spans="1:9" ht="25.5">
      <c r="A171" s="763">
        <v>164</v>
      </c>
      <c r="B171" s="6" t="s">
        <v>184</v>
      </c>
      <c r="C171" s="738" t="s">
        <v>1321</v>
      </c>
      <c r="D171" s="763">
        <v>25</v>
      </c>
      <c r="E171" s="763" t="s">
        <v>168</v>
      </c>
      <c r="F171" s="767">
        <v>338</v>
      </c>
      <c r="G171" s="767">
        <f t="shared" si="2"/>
        <v>8450</v>
      </c>
      <c r="H171" s="763" t="s">
        <v>1322</v>
      </c>
      <c r="I171" s="763" t="s">
        <v>1308</v>
      </c>
    </row>
    <row r="172" spans="1:9" ht="25.5">
      <c r="A172" s="763">
        <v>165</v>
      </c>
      <c r="B172" s="6" t="s">
        <v>185</v>
      </c>
      <c r="C172" s="738" t="s">
        <v>1321</v>
      </c>
      <c r="D172" s="763">
        <v>32</v>
      </c>
      <c r="E172" s="763" t="s">
        <v>168</v>
      </c>
      <c r="F172" s="767">
        <v>903.08</v>
      </c>
      <c r="G172" s="767">
        <f t="shared" si="2"/>
        <v>28898.560000000001</v>
      </c>
      <c r="H172" s="763" t="s">
        <v>1322</v>
      </c>
      <c r="I172" s="763" t="s">
        <v>1308</v>
      </c>
    </row>
    <row r="173" spans="1:9" ht="25.5">
      <c r="A173" s="763">
        <v>166</v>
      </c>
      <c r="B173" s="6" t="s">
        <v>186</v>
      </c>
      <c r="C173" s="738" t="s">
        <v>1321</v>
      </c>
      <c r="D173" s="763">
        <v>700</v>
      </c>
      <c r="E173" s="763" t="s">
        <v>168</v>
      </c>
      <c r="F173" s="767">
        <v>15.2</v>
      </c>
      <c r="G173" s="767">
        <f t="shared" si="2"/>
        <v>10640</v>
      </c>
      <c r="H173" s="763" t="s">
        <v>1322</v>
      </c>
      <c r="I173" s="763" t="s">
        <v>1308</v>
      </c>
    </row>
    <row r="174" spans="1:9" ht="25.5">
      <c r="A174" s="763">
        <v>167</v>
      </c>
      <c r="B174" s="6" t="s">
        <v>187</v>
      </c>
      <c r="C174" s="738" t="s">
        <v>1321</v>
      </c>
      <c r="D174" s="763">
        <v>1</v>
      </c>
      <c r="E174" s="763" t="s">
        <v>168</v>
      </c>
      <c r="F174" s="767">
        <v>133.25</v>
      </c>
      <c r="G174" s="767">
        <f t="shared" si="2"/>
        <v>133.25</v>
      </c>
      <c r="H174" s="763" t="s">
        <v>1322</v>
      </c>
      <c r="I174" s="763" t="s">
        <v>1308</v>
      </c>
    </row>
    <row r="175" spans="1:9" ht="25.5">
      <c r="A175" s="763">
        <v>168</v>
      </c>
      <c r="B175" s="6" t="s">
        <v>188</v>
      </c>
      <c r="C175" s="738" t="s">
        <v>1321</v>
      </c>
      <c r="D175" s="763">
        <v>2</v>
      </c>
      <c r="E175" s="763" t="s">
        <v>168</v>
      </c>
      <c r="F175" s="767">
        <v>56.2</v>
      </c>
      <c r="G175" s="767">
        <f t="shared" si="2"/>
        <v>112.4</v>
      </c>
      <c r="H175" s="763" t="s">
        <v>1322</v>
      </c>
      <c r="I175" s="763" t="s">
        <v>1308</v>
      </c>
    </row>
    <row r="176" spans="1:9" ht="25.5">
      <c r="A176" s="763">
        <v>169</v>
      </c>
      <c r="B176" s="6" t="s">
        <v>189</v>
      </c>
      <c r="C176" s="738" t="s">
        <v>1321</v>
      </c>
      <c r="D176" s="763">
        <v>10</v>
      </c>
      <c r="E176" s="763" t="s">
        <v>168</v>
      </c>
      <c r="F176" s="767">
        <v>25.22</v>
      </c>
      <c r="G176" s="767">
        <f t="shared" si="2"/>
        <v>252.2</v>
      </c>
      <c r="H176" s="763" t="s">
        <v>1322</v>
      </c>
      <c r="I176" s="763" t="s">
        <v>1308</v>
      </c>
    </row>
    <row r="177" spans="1:9" ht="25.5">
      <c r="A177" s="763">
        <v>170</v>
      </c>
      <c r="B177" s="6" t="s">
        <v>190</v>
      </c>
      <c r="C177" s="738" t="s">
        <v>1321</v>
      </c>
      <c r="D177" s="763">
        <v>4</v>
      </c>
      <c r="E177" s="763" t="s">
        <v>168</v>
      </c>
      <c r="F177" s="767">
        <v>80.849999999999994</v>
      </c>
      <c r="G177" s="767">
        <f t="shared" si="2"/>
        <v>323.39999999999998</v>
      </c>
      <c r="H177" s="763" t="s">
        <v>1322</v>
      </c>
      <c r="I177" s="763" t="s">
        <v>1308</v>
      </c>
    </row>
    <row r="178" spans="1:9" ht="25.5">
      <c r="A178" s="763">
        <v>171</v>
      </c>
      <c r="B178" s="6" t="s">
        <v>191</v>
      </c>
      <c r="C178" s="738" t="s">
        <v>1321</v>
      </c>
      <c r="D178" s="763">
        <v>4</v>
      </c>
      <c r="E178" s="763" t="s">
        <v>168</v>
      </c>
      <c r="F178" s="767">
        <v>42.98</v>
      </c>
      <c r="G178" s="767">
        <f t="shared" si="2"/>
        <v>171.92</v>
      </c>
      <c r="H178" s="763" t="s">
        <v>1322</v>
      </c>
      <c r="I178" s="763" t="s">
        <v>1308</v>
      </c>
    </row>
    <row r="179" spans="1:9" ht="25.5">
      <c r="A179" s="763">
        <v>172</v>
      </c>
      <c r="B179" s="6" t="s">
        <v>192</v>
      </c>
      <c r="C179" s="738" t="s">
        <v>1321</v>
      </c>
      <c r="D179" s="763">
        <v>10</v>
      </c>
      <c r="E179" s="763" t="s">
        <v>168</v>
      </c>
      <c r="F179" s="767">
        <v>167.1</v>
      </c>
      <c r="G179" s="767">
        <f t="shared" si="2"/>
        <v>1671</v>
      </c>
      <c r="H179" s="763" t="s">
        <v>1322</v>
      </c>
      <c r="I179" s="763" t="s">
        <v>1308</v>
      </c>
    </row>
    <row r="180" spans="1:9" ht="25.5">
      <c r="A180" s="763">
        <v>173</v>
      </c>
      <c r="B180" s="6" t="s">
        <v>193</v>
      </c>
      <c r="C180" s="738" t="s">
        <v>1321</v>
      </c>
      <c r="D180" s="763">
        <v>6</v>
      </c>
      <c r="E180" s="763" t="s">
        <v>168</v>
      </c>
      <c r="F180" s="767">
        <v>396.11</v>
      </c>
      <c r="G180" s="767">
        <f t="shared" si="2"/>
        <v>2376.66</v>
      </c>
      <c r="H180" s="763" t="s">
        <v>1322</v>
      </c>
      <c r="I180" s="763" t="s">
        <v>1308</v>
      </c>
    </row>
    <row r="181" spans="1:9" ht="25.5">
      <c r="A181" s="763">
        <v>174</v>
      </c>
      <c r="B181" s="6" t="s">
        <v>194</v>
      </c>
      <c r="C181" s="738" t="s">
        <v>1321</v>
      </c>
      <c r="D181" s="763">
        <v>10</v>
      </c>
      <c r="E181" s="763" t="s">
        <v>168</v>
      </c>
      <c r="F181" s="767">
        <v>349.52</v>
      </c>
      <c r="G181" s="767">
        <f t="shared" si="2"/>
        <v>3495.2</v>
      </c>
      <c r="H181" s="763" t="s">
        <v>1322</v>
      </c>
      <c r="I181" s="763" t="s">
        <v>1308</v>
      </c>
    </row>
    <row r="182" spans="1:9" ht="25.5">
      <c r="A182" s="763">
        <v>175</v>
      </c>
      <c r="B182" s="6" t="s">
        <v>195</v>
      </c>
      <c r="C182" s="738" t="s">
        <v>1321</v>
      </c>
      <c r="D182" s="763">
        <v>50</v>
      </c>
      <c r="E182" s="763" t="s">
        <v>168</v>
      </c>
      <c r="F182" s="767">
        <v>53.07</v>
      </c>
      <c r="G182" s="767">
        <f t="shared" si="2"/>
        <v>2653.5</v>
      </c>
      <c r="H182" s="763" t="s">
        <v>1322</v>
      </c>
      <c r="I182" s="763" t="s">
        <v>1308</v>
      </c>
    </row>
    <row r="183" spans="1:9" ht="25.5">
      <c r="A183" s="763">
        <v>176</v>
      </c>
      <c r="B183" s="6" t="s">
        <v>196</v>
      </c>
      <c r="C183" s="738" t="s">
        <v>1321</v>
      </c>
      <c r="D183" s="763">
        <v>12</v>
      </c>
      <c r="E183" s="763" t="s">
        <v>168</v>
      </c>
      <c r="F183" s="767">
        <v>130.75</v>
      </c>
      <c r="G183" s="767">
        <f t="shared" si="2"/>
        <v>1569</v>
      </c>
      <c r="H183" s="763" t="s">
        <v>1322</v>
      </c>
      <c r="I183" s="763" t="s">
        <v>1308</v>
      </c>
    </row>
    <row r="184" spans="1:9" ht="25.5">
      <c r="A184" s="763">
        <v>177</v>
      </c>
      <c r="B184" s="6" t="s">
        <v>197</v>
      </c>
      <c r="C184" s="738" t="s">
        <v>1321</v>
      </c>
      <c r="D184" s="763">
        <v>20</v>
      </c>
      <c r="E184" s="763" t="s">
        <v>168</v>
      </c>
      <c r="F184" s="767">
        <v>59.42</v>
      </c>
      <c r="G184" s="767">
        <f t="shared" si="2"/>
        <v>1188.4000000000001</v>
      </c>
      <c r="H184" s="763" t="s">
        <v>1322</v>
      </c>
      <c r="I184" s="763" t="s">
        <v>1308</v>
      </c>
    </row>
    <row r="185" spans="1:9" ht="25.5">
      <c r="A185" s="763">
        <v>178</v>
      </c>
      <c r="B185" s="6" t="s">
        <v>197</v>
      </c>
      <c r="C185" s="738" t="s">
        <v>1321</v>
      </c>
      <c r="D185" s="763">
        <v>20</v>
      </c>
      <c r="E185" s="763" t="s">
        <v>168</v>
      </c>
      <c r="F185" s="767">
        <v>47.5</v>
      </c>
      <c r="G185" s="767">
        <f t="shared" si="2"/>
        <v>950</v>
      </c>
      <c r="H185" s="763" t="s">
        <v>1322</v>
      </c>
      <c r="I185" s="763" t="s">
        <v>1308</v>
      </c>
    </row>
    <row r="186" spans="1:9" ht="25.5">
      <c r="A186" s="763">
        <v>179</v>
      </c>
      <c r="B186" s="6" t="s">
        <v>198</v>
      </c>
      <c r="C186" s="738" t="s">
        <v>1321</v>
      </c>
      <c r="D186" s="763">
        <v>50</v>
      </c>
      <c r="E186" s="763" t="s">
        <v>168</v>
      </c>
      <c r="F186" s="767">
        <v>55.35</v>
      </c>
      <c r="G186" s="767">
        <f t="shared" si="2"/>
        <v>2767.5</v>
      </c>
      <c r="H186" s="763" t="s">
        <v>1322</v>
      </c>
      <c r="I186" s="763" t="s">
        <v>1308</v>
      </c>
    </row>
    <row r="187" spans="1:9" ht="25.5">
      <c r="A187" s="763">
        <v>180</v>
      </c>
      <c r="B187" s="6" t="s">
        <v>199</v>
      </c>
      <c r="C187" s="738" t="s">
        <v>1321</v>
      </c>
      <c r="D187" s="763">
        <v>10</v>
      </c>
      <c r="E187" s="763" t="s">
        <v>168</v>
      </c>
      <c r="F187" s="767">
        <v>795.94</v>
      </c>
      <c r="G187" s="767">
        <f t="shared" si="2"/>
        <v>7959.4000000000005</v>
      </c>
      <c r="H187" s="763" t="s">
        <v>1322</v>
      </c>
      <c r="I187" s="763" t="s">
        <v>1308</v>
      </c>
    </row>
    <row r="188" spans="1:9" ht="25.5">
      <c r="A188" s="763">
        <v>181</v>
      </c>
      <c r="B188" s="6" t="s">
        <v>200</v>
      </c>
      <c r="C188" s="738" t="s">
        <v>1321</v>
      </c>
      <c r="D188" s="763">
        <v>10</v>
      </c>
      <c r="E188" s="763" t="s">
        <v>168</v>
      </c>
      <c r="F188" s="767">
        <v>52.92</v>
      </c>
      <c r="G188" s="767">
        <f t="shared" si="2"/>
        <v>529.20000000000005</v>
      </c>
      <c r="H188" s="763" t="s">
        <v>1322</v>
      </c>
      <c r="I188" s="763" t="s">
        <v>1308</v>
      </c>
    </row>
    <row r="189" spans="1:9" ht="25.5">
      <c r="A189" s="763">
        <v>182</v>
      </c>
      <c r="B189" s="6" t="s">
        <v>201</v>
      </c>
      <c r="C189" s="738" t="s">
        <v>1321</v>
      </c>
      <c r="D189" s="763">
        <v>50</v>
      </c>
      <c r="E189" s="763" t="s">
        <v>168</v>
      </c>
      <c r="F189" s="767">
        <v>58.15</v>
      </c>
      <c r="G189" s="767">
        <f t="shared" si="2"/>
        <v>2907.5</v>
      </c>
      <c r="H189" s="763" t="s">
        <v>1322</v>
      </c>
      <c r="I189" s="763" t="s">
        <v>1308</v>
      </c>
    </row>
    <row r="190" spans="1:9" ht="25.5">
      <c r="A190" s="763">
        <v>183</v>
      </c>
      <c r="B190" s="6" t="s">
        <v>202</v>
      </c>
      <c r="C190" s="738" t="s">
        <v>1321</v>
      </c>
      <c r="D190" s="763">
        <v>15</v>
      </c>
      <c r="E190" s="763" t="s">
        <v>168</v>
      </c>
      <c r="F190" s="767">
        <v>48.32</v>
      </c>
      <c r="G190" s="767">
        <f t="shared" si="2"/>
        <v>724.8</v>
      </c>
      <c r="H190" s="763" t="s">
        <v>1322</v>
      </c>
      <c r="I190" s="763" t="s">
        <v>1308</v>
      </c>
    </row>
    <row r="191" spans="1:9" ht="25.5">
      <c r="A191" s="763">
        <v>184</v>
      </c>
      <c r="B191" s="6" t="s">
        <v>203</v>
      </c>
      <c r="C191" s="738" t="s">
        <v>1321</v>
      </c>
      <c r="D191" s="763">
        <v>15</v>
      </c>
      <c r="E191" s="763" t="s">
        <v>168</v>
      </c>
      <c r="F191" s="767">
        <v>52.07</v>
      </c>
      <c r="G191" s="767">
        <f t="shared" si="2"/>
        <v>781.05</v>
      </c>
      <c r="H191" s="763" t="s">
        <v>1322</v>
      </c>
      <c r="I191" s="763" t="s">
        <v>1308</v>
      </c>
    </row>
    <row r="192" spans="1:9" ht="25.5">
      <c r="A192" s="763">
        <v>185</v>
      </c>
      <c r="B192" s="6" t="s">
        <v>204</v>
      </c>
      <c r="C192" s="738" t="s">
        <v>1321</v>
      </c>
      <c r="D192" s="763">
        <v>10</v>
      </c>
      <c r="E192" s="763" t="s">
        <v>168</v>
      </c>
      <c r="F192" s="767">
        <v>220</v>
      </c>
      <c r="G192" s="767">
        <f t="shared" si="2"/>
        <v>2200</v>
      </c>
      <c r="H192" s="763" t="s">
        <v>1322</v>
      </c>
      <c r="I192" s="763" t="s">
        <v>1308</v>
      </c>
    </row>
    <row r="193" spans="1:9" ht="25.5">
      <c r="A193" s="763">
        <v>186</v>
      </c>
      <c r="B193" s="6" t="s">
        <v>205</v>
      </c>
      <c r="C193" s="738" t="s">
        <v>1321</v>
      </c>
      <c r="D193" s="763">
        <v>2</v>
      </c>
      <c r="E193" s="763" t="s">
        <v>168</v>
      </c>
      <c r="F193" s="767">
        <v>113.33</v>
      </c>
      <c r="G193" s="767">
        <f t="shared" si="2"/>
        <v>226.66</v>
      </c>
      <c r="H193" s="763" t="s">
        <v>1322</v>
      </c>
      <c r="I193" s="763" t="s">
        <v>1308</v>
      </c>
    </row>
    <row r="194" spans="1:9" ht="25.5">
      <c r="A194" s="763">
        <v>187</v>
      </c>
      <c r="B194" s="6" t="s">
        <v>206</v>
      </c>
      <c r="C194" s="738" t="s">
        <v>1321</v>
      </c>
      <c r="D194" s="763">
        <v>70</v>
      </c>
      <c r="E194" s="763" t="s">
        <v>168</v>
      </c>
      <c r="F194" s="767">
        <v>66.2</v>
      </c>
      <c r="G194" s="767">
        <f t="shared" si="2"/>
        <v>4634</v>
      </c>
      <c r="H194" s="763" t="s">
        <v>1322</v>
      </c>
      <c r="I194" s="763" t="s">
        <v>1308</v>
      </c>
    </row>
    <row r="195" spans="1:9" ht="25.5">
      <c r="A195" s="763">
        <v>188</v>
      </c>
      <c r="B195" s="6" t="s">
        <v>207</v>
      </c>
      <c r="C195" s="738" t="s">
        <v>1321</v>
      </c>
      <c r="D195" s="763">
        <v>10</v>
      </c>
      <c r="E195" s="763" t="s">
        <v>168</v>
      </c>
      <c r="F195" s="767">
        <v>55.2</v>
      </c>
      <c r="G195" s="767">
        <f t="shared" si="2"/>
        <v>552</v>
      </c>
      <c r="H195" s="763" t="s">
        <v>1322</v>
      </c>
      <c r="I195" s="763" t="s">
        <v>1308</v>
      </c>
    </row>
    <row r="196" spans="1:9" ht="25.5">
      <c r="A196" s="763">
        <v>189</v>
      </c>
      <c r="B196" s="6" t="s">
        <v>208</v>
      </c>
      <c r="C196" s="738" t="s">
        <v>1321</v>
      </c>
      <c r="D196" s="763">
        <v>10</v>
      </c>
      <c r="E196" s="763" t="s">
        <v>168</v>
      </c>
      <c r="F196" s="767">
        <v>121.19</v>
      </c>
      <c r="G196" s="767">
        <f t="shared" si="2"/>
        <v>1211.9000000000001</v>
      </c>
      <c r="H196" s="763" t="s">
        <v>1322</v>
      </c>
      <c r="I196" s="763" t="s">
        <v>1308</v>
      </c>
    </row>
    <row r="197" spans="1:9" ht="25.5">
      <c r="A197" s="763">
        <v>190</v>
      </c>
      <c r="B197" s="6" t="s">
        <v>209</v>
      </c>
      <c r="C197" s="738" t="s">
        <v>1321</v>
      </c>
      <c r="D197" s="763">
        <v>5</v>
      </c>
      <c r="E197" s="763" t="s">
        <v>168</v>
      </c>
      <c r="F197" s="767">
        <v>357.07</v>
      </c>
      <c r="G197" s="767">
        <f t="shared" si="2"/>
        <v>1785.35</v>
      </c>
      <c r="H197" s="763" t="s">
        <v>1322</v>
      </c>
      <c r="I197" s="763" t="s">
        <v>1308</v>
      </c>
    </row>
    <row r="198" spans="1:9" ht="25.5">
      <c r="A198" s="763">
        <v>191</v>
      </c>
      <c r="B198" s="6" t="s">
        <v>210</v>
      </c>
      <c r="C198" s="738" t="s">
        <v>1321</v>
      </c>
      <c r="D198" s="763">
        <v>4</v>
      </c>
      <c r="E198" s="763" t="s">
        <v>168</v>
      </c>
      <c r="F198" s="767">
        <v>378.3</v>
      </c>
      <c r="G198" s="767">
        <f t="shared" si="2"/>
        <v>1513.2</v>
      </c>
      <c r="H198" s="763" t="s">
        <v>1322</v>
      </c>
      <c r="I198" s="763" t="s">
        <v>1308</v>
      </c>
    </row>
    <row r="199" spans="1:9" ht="25.5">
      <c r="A199" s="763">
        <v>192</v>
      </c>
      <c r="B199" s="6" t="s">
        <v>211</v>
      </c>
      <c r="C199" s="738" t="s">
        <v>1321</v>
      </c>
      <c r="D199" s="763">
        <v>5</v>
      </c>
      <c r="E199" s="763" t="s">
        <v>168</v>
      </c>
      <c r="F199" s="767">
        <v>2665</v>
      </c>
      <c r="G199" s="767">
        <f t="shared" si="2"/>
        <v>13325</v>
      </c>
      <c r="H199" s="763" t="s">
        <v>1322</v>
      </c>
      <c r="I199" s="763" t="s">
        <v>1308</v>
      </c>
    </row>
    <row r="200" spans="1:9" ht="25.5">
      <c r="A200" s="763">
        <v>193</v>
      </c>
      <c r="B200" s="6" t="s">
        <v>212</v>
      </c>
      <c r="C200" s="738" t="s">
        <v>1321</v>
      </c>
      <c r="D200" s="763">
        <v>10</v>
      </c>
      <c r="E200" s="763" t="s">
        <v>168</v>
      </c>
      <c r="F200" s="767">
        <v>88.47</v>
      </c>
      <c r="G200" s="767">
        <f t="shared" si="2"/>
        <v>884.7</v>
      </c>
      <c r="H200" s="763" t="s">
        <v>1322</v>
      </c>
      <c r="I200" s="763" t="s">
        <v>1308</v>
      </c>
    </row>
    <row r="201" spans="1:9" ht="25.5">
      <c r="A201" s="763">
        <v>194</v>
      </c>
      <c r="B201" s="6" t="s">
        <v>213</v>
      </c>
      <c r="C201" s="738" t="s">
        <v>1321</v>
      </c>
      <c r="D201" s="763">
        <v>25</v>
      </c>
      <c r="E201" s="763" t="s">
        <v>168</v>
      </c>
      <c r="F201" s="767">
        <v>2366</v>
      </c>
      <c r="G201" s="767">
        <f t="shared" ref="G201:G264" si="3">D201*F201</f>
        <v>59150</v>
      </c>
      <c r="H201" s="763" t="s">
        <v>1322</v>
      </c>
      <c r="I201" s="763" t="s">
        <v>1308</v>
      </c>
    </row>
    <row r="202" spans="1:9" ht="25.5">
      <c r="A202" s="763">
        <v>195</v>
      </c>
      <c r="B202" s="6" t="s">
        <v>214</v>
      </c>
      <c r="C202" s="738" t="s">
        <v>1321</v>
      </c>
      <c r="D202" s="763">
        <v>3</v>
      </c>
      <c r="E202" s="763" t="s">
        <v>168</v>
      </c>
      <c r="F202" s="767">
        <v>379.73</v>
      </c>
      <c r="G202" s="767">
        <f t="shared" si="3"/>
        <v>1139.19</v>
      </c>
      <c r="H202" s="763" t="s">
        <v>1322</v>
      </c>
      <c r="I202" s="763" t="s">
        <v>1308</v>
      </c>
    </row>
    <row r="203" spans="1:9" ht="25.5">
      <c r="A203" s="763">
        <v>196</v>
      </c>
      <c r="B203" s="6" t="s">
        <v>215</v>
      </c>
      <c r="C203" s="738" t="s">
        <v>1321</v>
      </c>
      <c r="D203" s="763">
        <v>5</v>
      </c>
      <c r="E203" s="763" t="s">
        <v>168</v>
      </c>
      <c r="F203" s="767">
        <v>35.71</v>
      </c>
      <c r="G203" s="767">
        <f t="shared" si="3"/>
        <v>178.55</v>
      </c>
      <c r="H203" s="763" t="s">
        <v>1322</v>
      </c>
      <c r="I203" s="763" t="s">
        <v>1308</v>
      </c>
    </row>
    <row r="204" spans="1:9" ht="25.5">
      <c r="A204" s="763">
        <v>197</v>
      </c>
      <c r="B204" s="6" t="s">
        <v>216</v>
      </c>
      <c r="C204" s="738" t="s">
        <v>1321</v>
      </c>
      <c r="D204" s="763">
        <v>50</v>
      </c>
      <c r="E204" s="763" t="s">
        <v>168</v>
      </c>
      <c r="F204" s="767">
        <v>52</v>
      </c>
      <c r="G204" s="767">
        <f t="shared" si="3"/>
        <v>2600</v>
      </c>
      <c r="H204" s="763" t="s">
        <v>1322</v>
      </c>
      <c r="I204" s="763" t="s">
        <v>1308</v>
      </c>
    </row>
    <row r="205" spans="1:9" ht="25.5">
      <c r="A205" s="763">
        <v>198</v>
      </c>
      <c r="B205" s="6" t="s">
        <v>216</v>
      </c>
      <c r="C205" s="738" t="s">
        <v>1321</v>
      </c>
      <c r="D205" s="763">
        <v>50</v>
      </c>
      <c r="E205" s="763" t="s">
        <v>168</v>
      </c>
      <c r="F205" s="767">
        <v>45.2</v>
      </c>
      <c r="G205" s="767">
        <f t="shared" si="3"/>
        <v>2260</v>
      </c>
      <c r="H205" s="763" t="s">
        <v>1322</v>
      </c>
      <c r="I205" s="763" t="s">
        <v>1308</v>
      </c>
    </row>
    <row r="206" spans="1:9" ht="25.5">
      <c r="A206" s="763">
        <v>199</v>
      </c>
      <c r="B206" s="6" t="s">
        <v>217</v>
      </c>
      <c r="C206" s="738" t="s">
        <v>1321</v>
      </c>
      <c r="D206" s="763">
        <v>3</v>
      </c>
      <c r="E206" s="763" t="s">
        <v>168</v>
      </c>
      <c r="F206" s="767">
        <v>62.7</v>
      </c>
      <c r="G206" s="767">
        <f t="shared" si="3"/>
        <v>188.10000000000002</v>
      </c>
      <c r="H206" s="763" t="s">
        <v>1322</v>
      </c>
      <c r="I206" s="763" t="s">
        <v>1308</v>
      </c>
    </row>
    <row r="207" spans="1:9" ht="25.5">
      <c r="A207" s="763">
        <v>200</v>
      </c>
      <c r="B207" s="6" t="s">
        <v>218</v>
      </c>
      <c r="C207" s="738" t="s">
        <v>1321</v>
      </c>
      <c r="D207" s="763">
        <v>5</v>
      </c>
      <c r="E207" s="763" t="s">
        <v>168</v>
      </c>
      <c r="F207" s="767">
        <v>115.5</v>
      </c>
      <c r="G207" s="767">
        <f t="shared" si="3"/>
        <v>577.5</v>
      </c>
      <c r="H207" s="763" t="s">
        <v>1322</v>
      </c>
      <c r="I207" s="763" t="s">
        <v>1308</v>
      </c>
    </row>
    <row r="208" spans="1:9" ht="25.5">
      <c r="A208" s="763">
        <v>201</v>
      </c>
      <c r="B208" s="6" t="s">
        <v>219</v>
      </c>
      <c r="C208" s="738" t="s">
        <v>1321</v>
      </c>
      <c r="D208" s="763">
        <v>5</v>
      </c>
      <c r="E208" s="763" t="s">
        <v>168</v>
      </c>
      <c r="F208" s="767">
        <v>82.02</v>
      </c>
      <c r="G208" s="767">
        <f t="shared" si="3"/>
        <v>410.09999999999997</v>
      </c>
      <c r="H208" s="763" t="s">
        <v>1322</v>
      </c>
      <c r="I208" s="763" t="s">
        <v>1308</v>
      </c>
    </row>
    <row r="209" spans="1:9" ht="25.5">
      <c r="A209" s="763">
        <v>202</v>
      </c>
      <c r="B209" s="6" t="s">
        <v>220</v>
      </c>
      <c r="C209" s="738" t="s">
        <v>1321</v>
      </c>
      <c r="D209" s="763">
        <v>10</v>
      </c>
      <c r="E209" s="763" t="s">
        <v>168</v>
      </c>
      <c r="F209" s="767">
        <v>63.62</v>
      </c>
      <c r="G209" s="767">
        <f t="shared" si="3"/>
        <v>636.19999999999993</v>
      </c>
      <c r="H209" s="763" t="s">
        <v>1322</v>
      </c>
      <c r="I209" s="763" t="s">
        <v>1308</v>
      </c>
    </row>
    <row r="210" spans="1:9" ht="25.5">
      <c r="A210" s="763">
        <v>203</v>
      </c>
      <c r="B210" s="6" t="s">
        <v>221</v>
      </c>
      <c r="C210" s="738" t="s">
        <v>1321</v>
      </c>
      <c r="D210" s="763">
        <v>6</v>
      </c>
      <c r="E210" s="763" t="s">
        <v>168</v>
      </c>
      <c r="F210" s="767">
        <v>84.85</v>
      </c>
      <c r="G210" s="767">
        <f t="shared" si="3"/>
        <v>509.09999999999997</v>
      </c>
      <c r="H210" s="763" t="s">
        <v>1322</v>
      </c>
      <c r="I210" s="763" t="s">
        <v>1308</v>
      </c>
    </row>
    <row r="211" spans="1:9" ht="25.5">
      <c r="A211" s="763">
        <v>204</v>
      </c>
      <c r="B211" s="6" t="s">
        <v>222</v>
      </c>
      <c r="C211" s="738" t="s">
        <v>1321</v>
      </c>
      <c r="D211" s="763">
        <v>3</v>
      </c>
      <c r="E211" s="763" t="s">
        <v>168</v>
      </c>
      <c r="F211" s="767">
        <v>324.48</v>
      </c>
      <c r="G211" s="767">
        <f t="shared" si="3"/>
        <v>973.44</v>
      </c>
      <c r="H211" s="763" t="s">
        <v>1322</v>
      </c>
      <c r="I211" s="763" t="s">
        <v>1308</v>
      </c>
    </row>
    <row r="212" spans="1:9" ht="25.5">
      <c r="A212" s="763">
        <v>205</v>
      </c>
      <c r="B212" s="6" t="s">
        <v>223</v>
      </c>
      <c r="C212" s="738" t="s">
        <v>1321</v>
      </c>
      <c r="D212" s="763">
        <v>3</v>
      </c>
      <c r="E212" s="763" t="s">
        <v>168</v>
      </c>
      <c r="F212" s="767">
        <v>131.55000000000001</v>
      </c>
      <c r="G212" s="767">
        <f t="shared" si="3"/>
        <v>394.65000000000003</v>
      </c>
      <c r="H212" s="763" t="s">
        <v>1322</v>
      </c>
      <c r="I212" s="763" t="s">
        <v>1308</v>
      </c>
    </row>
    <row r="213" spans="1:9" ht="25.5">
      <c r="A213" s="763">
        <v>206</v>
      </c>
      <c r="B213" s="6" t="s">
        <v>223</v>
      </c>
      <c r="C213" s="738" t="s">
        <v>1321</v>
      </c>
      <c r="D213" s="763">
        <v>3</v>
      </c>
      <c r="E213" s="763" t="s">
        <v>168</v>
      </c>
      <c r="F213" s="767">
        <v>150.85</v>
      </c>
      <c r="G213" s="767">
        <f t="shared" si="3"/>
        <v>452.54999999999995</v>
      </c>
      <c r="H213" s="763" t="s">
        <v>1322</v>
      </c>
      <c r="I213" s="763" t="s">
        <v>1308</v>
      </c>
    </row>
    <row r="214" spans="1:9" ht="25.5">
      <c r="A214" s="763">
        <v>207</v>
      </c>
      <c r="B214" s="6" t="s">
        <v>224</v>
      </c>
      <c r="C214" s="738" t="s">
        <v>1321</v>
      </c>
      <c r="D214" s="763">
        <v>30</v>
      </c>
      <c r="E214" s="763" t="s">
        <v>168</v>
      </c>
      <c r="F214" s="767">
        <v>70.650000000000006</v>
      </c>
      <c r="G214" s="767">
        <f t="shared" si="3"/>
        <v>2119.5</v>
      </c>
      <c r="H214" s="763" t="s">
        <v>1322</v>
      </c>
      <c r="I214" s="763" t="s">
        <v>1308</v>
      </c>
    </row>
    <row r="215" spans="1:9" ht="25.5">
      <c r="A215" s="763">
        <v>208</v>
      </c>
      <c r="B215" s="6" t="s">
        <v>225</v>
      </c>
      <c r="C215" s="738" t="s">
        <v>1321</v>
      </c>
      <c r="D215" s="763">
        <v>10</v>
      </c>
      <c r="E215" s="763" t="s">
        <v>168</v>
      </c>
      <c r="F215" s="767">
        <v>50.5</v>
      </c>
      <c r="G215" s="767">
        <f t="shared" si="3"/>
        <v>505</v>
      </c>
      <c r="H215" s="763" t="s">
        <v>1322</v>
      </c>
      <c r="I215" s="763" t="s">
        <v>1308</v>
      </c>
    </row>
    <row r="216" spans="1:9" ht="25.5">
      <c r="A216" s="763">
        <v>209</v>
      </c>
      <c r="B216" s="6" t="s">
        <v>226</v>
      </c>
      <c r="C216" s="738" t="s">
        <v>1321</v>
      </c>
      <c r="D216" s="763">
        <v>40</v>
      </c>
      <c r="E216" s="763" t="s">
        <v>168</v>
      </c>
      <c r="F216" s="767">
        <v>115.2</v>
      </c>
      <c r="G216" s="767">
        <f t="shared" si="3"/>
        <v>4608</v>
      </c>
      <c r="H216" s="763" t="s">
        <v>1322</v>
      </c>
      <c r="I216" s="763" t="s">
        <v>1308</v>
      </c>
    </row>
    <row r="217" spans="1:9" ht="25.5">
      <c r="A217" s="763">
        <v>210</v>
      </c>
      <c r="B217" s="6" t="s">
        <v>227</v>
      </c>
      <c r="C217" s="738" t="s">
        <v>1321</v>
      </c>
      <c r="D217" s="763">
        <v>20</v>
      </c>
      <c r="E217" s="763" t="s">
        <v>168</v>
      </c>
      <c r="F217" s="767">
        <v>94.05</v>
      </c>
      <c r="G217" s="767">
        <f t="shared" si="3"/>
        <v>1881</v>
      </c>
      <c r="H217" s="763" t="s">
        <v>1322</v>
      </c>
      <c r="I217" s="763" t="s">
        <v>1308</v>
      </c>
    </row>
    <row r="218" spans="1:9" ht="25.5">
      <c r="A218" s="763">
        <v>211</v>
      </c>
      <c r="B218" s="6" t="s">
        <v>228</v>
      </c>
      <c r="C218" s="738" t="s">
        <v>1321</v>
      </c>
      <c r="D218" s="763">
        <v>6</v>
      </c>
      <c r="E218" s="763" t="s">
        <v>168</v>
      </c>
      <c r="F218" s="767">
        <v>58.3</v>
      </c>
      <c r="G218" s="767">
        <f t="shared" si="3"/>
        <v>349.79999999999995</v>
      </c>
      <c r="H218" s="763" t="s">
        <v>1322</v>
      </c>
      <c r="I218" s="763" t="s">
        <v>1308</v>
      </c>
    </row>
    <row r="219" spans="1:9" ht="25.5">
      <c r="A219" s="763">
        <v>212</v>
      </c>
      <c r="B219" s="6" t="s">
        <v>229</v>
      </c>
      <c r="C219" s="738" t="s">
        <v>1321</v>
      </c>
      <c r="D219" s="763">
        <v>25</v>
      </c>
      <c r="E219" s="763" t="s">
        <v>168</v>
      </c>
      <c r="F219" s="767">
        <v>477.4</v>
      </c>
      <c r="G219" s="767">
        <f t="shared" si="3"/>
        <v>11935</v>
      </c>
      <c r="H219" s="763" t="s">
        <v>1322</v>
      </c>
      <c r="I219" s="763" t="s">
        <v>1308</v>
      </c>
    </row>
    <row r="220" spans="1:9" ht="25.5">
      <c r="A220" s="763">
        <v>213</v>
      </c>
      <c r="B220" s="6" t="s">
        <v>230</v>
      </c>
      <c r="C220" s="738" t="s">
        <v>1321</v>
      </c>
      <c r="D220" s="763">
        <v>2</v>
      </c>
      <c r="E220" s="763" t="s">
        <v>168</v>
      </c>
      <c r="F220" s="767">
        <v>1340</v>
      </c>
      <c r="G220" s="767">
        <f t="shared" si="3"/>
        <v>2680</v>
      </c>
      <c r="H220" s="763" t="s">
        <v>1322</v>
      </c>
      <c r="I220" s="763" t="s">
        <v>1308</v>
      </c>
    </row>
    <row r="221" spans="1:9" ht="25.5">
      <c r="A221" s="763">
        <v>214</v>
      </c>
      <c r="B221" s="6" t="s">
        <v>231</v>
      </c>
      <c r="C221" s="738" t="s">
        <v>1321</v>
      </c>
      <c r="D221" s="763">
        <v>2</v>
      </c>
      <c r="E221" s="763" t="s">
        <v>168</v>
      </c>
      <c r="F221" s="767">
        <v>148.80000000000001</v>
      </c>
      <c r="G221" s="767">
        <f t="shared" si="3"/>
        <v>297.60000000000002</v>
      </c>
      <c r="H221" s="763" t="s">
        <v>1322</v>
      </c>
      <c r="I221" s="763" t="s">
        <v>1308</v>
      </c>
    </row>
    <row r="222" spans="1:9" ht="25.5">
      <c r="A222" s="763">
        <v>215</v>
      </c>
      <c r="B222" s="6" t="s">
        <v>232</v>
      </c>
      <c r="C222" s="738" t="s">
        <v>1321</v>
      </c>
      <c r="D222" s="763">
        <v>10</v>
      </c>
      <c r="E222" s="763" t="s">
        <v>168</v>
      </c>
      <c r="F222" s="767">
        <v>134.6</v>
      </c>
      <c r="G222" s="767">
        <f t="shared" si="3"/>
        <v>1346</v>
      </c>
      <c r="H222" s="763" t="s">
        <v>1322</v>
      </c>
      <c r="I222" s="763" t="s">
        <v>1308</v>
      </c>
    </row>
    <row r="223" spans="1:9" ht="25.5">
      <c r="A223" s="763">
        <v>216</v>
      </c>
      <c r="B223" s="6" t="s">
        <v>232</v>
      </c>
      <c r="C223" s="738" t="s">
        <v>1321</v>
      </c>
      <c r="D223" s="763">
        <v>10</v>
      </c>
      <c r="E223" s="763" t="s">
        <v>168</v>
      </c>
      <c r="F223" s="767">
        <v>151.19999999999999</v>
      </c>
      <c r="G223" s="767">
        <f t="shared" si="3"/>
        <v>1512</v>
      </c>
      <c r="H223" s="763" t="s">
        <v>1322</v>
      </c>
      <c r="I223" s="763" t="s">
        <v>1308</v>
      </c>
    </row>
    <row r="224" spans="1:9" ht="25.5">
      <c r="A224" s="763">
        <v>217</v>
      </c>
      <c r="B224" s="6" t="s">
        <v>232</v>
      </c>
      <c r="C224" s="738" t="s">
        <v>1321</v>
      </c>
      <c r="D224" s="763">
        <v>10</v>
      </c>
      <c r="E224" s="763" t="s">
        <v>168</v>
      </c>
      <c r="F224" s="767">
        <v>63.4</v>
      </c>
      <c r="G224" s="767">
        <f t="shared" si="3"/>
        <v>634</v>
      </c>
      <c r="H224" s="763" t="s">
        <v>1322</v>
      </c>
      <c r="I224" s="763" t="s">
        <v>1308</v>
      </c>
    </row>
    <row r="225" spans="1:9" ht="25.5">
      <c r="A225" s="763">
        <v>218</v>
      </c>
      <c r="B225" s="6" t="s">
        <v>232</v>
      </c>
      <c r="C225" s="738" t="s">
        <v>1321</v>
      </c>
      <c r="D225" s="763">
        <v>10</v>
      </c>
      <c r="E225" s="763" t="s">
        <v>168</v>
      </c>
      <c r="F225" s="767">
        <v>97.5</v>
      </c>
      <c r="G225" s="767">
        <f t="shared" si="3"/>
        <v>975</v>
      </c>
      <c r="H225" s="763" t="s">
        <v>1322</v>
      </c>
      <c r="I225" s="763" t="s">
        <v>1308</v>
      </c>
    </row>
    <row r="226" spans="1:9" ht="25.5">
      <c r="A226" s="763">
        <v>219</v>
      </c>
      <c r="B226" s="6" t="s">
        <v>233</v>
      </c>
      <c r="C226" s="738" t="s">
        <v>1321</v>
      </c>
      <c r="D226" s="763">
        <v>25</v>
      </c>
      <c r="E226" s="763" t="s">
        <v>168</v>
      </c>
      <c r="F226" s="767">
        <v>245.7</v>
      </c>
      <c r="G226" s="767">
        <f t="shared" si="3"/>
        <v>6142.5</v>
      </c>
      <c r="H226" s="763" t="s">
        <v>1322</v>
      </c>
      <c r="I226" s="763" t="s">
        <v>1308</v>
      </c>
    </row>
    <row r="227" spans="1:9" ht="25.5">
      <c r="A227" s="763">
        <v>220</v>
      </c>
      <c r="B227" s="6" t="s">
        <v>234</v>
      </c>
      <c r="C227" s="738" t="s">
        <v>1321</v>
      </c>
      <c r="D227" s="763">
        <v>6</v>
      </c>
      <c r="E227" s="763" t="s">
        <v>168</v>
      </c>
      <c r="F227" s="767">
        <v>131.5</v>
      </c>
      <c r="G227" s="767">
        <f t="shared" si="3"/>
        <v>789</v>
      </c>
      <c r="H227" s="763" t="s">
        <v>1322</v>
      </c>
      <c r="I227" s="763" t="s">
        <v>1308</v>
      </c>
    </row>
    <row r="228" spans="1:9" ht="25.5">
      <c r="A228" s="763">
        <v>221</v>
      </c>
      <c r="B228" s="6" t="s">
        <v>235</v>
      </c>
      <c r="C228" s="738" t="s">
        <v>1321</v>
      </c>
      <c r="D228" s="763">
        <v>50</v>
      </c>
      <c r="E228" s="763" t="s">
        <v>168</v>
      </c>
      <c r="F228" s="767">
        <v>153.9</v>
      </c>
      <c r="G228" s="767">
        <f t="shared" si="3"/>
        <v>7695</v>
      </c>
      <c r="H228" s="763" t="s">
        <v>1322</v>
      </c>
      <c r="I228" s="763" t="s">
        <v>1308</v>
      </c>
    </row>
    <row r="229" spans="1:9" ht="25.5">
      <c r="A229" s="763">
        <v>222</v>
      </c>
      <c r="B229" s="6" t="s">
        <v>236</v>
      </c>
      <c r="C229" s="738" t="s">
        <v>1321</v>
      </c>
      <c r="D229" s="763">
        <v>10</v>
      </c>
      <c r="E229" s="763" t="s">
        <v>168</v>
      </c>
      <c r="F229" s="767">
        <v>73.5</v>
      </c>
      <c r="G229" s="767">
        <f t="shared" si="3"/>
        <v>735</v>
      </c>
      <c r="H229" s="763" t="s">
        <v>1322</v>
      </c>
      <c r="I229" s="763" t="s">
        <v>1308</v>
      </c>
    </row>
    <row r="230" spans="1:9" ht="25.5">
      <c r="A230" s="763">
        <v>223</v>
      </c>
      <c r="B230" s="6" t="s">
        <v>237</v>
      </c>
      <c r="C230" s="738" t="s">
        <v>1321</v>
      </c>
      <c r="D230" s="763">
        <v>5</v>
      </c>
      <c r="E230" s="763" t="s">
        <v>168</v>
      </c>
      <c r="F230" s="767">
        <v>424.6</v>
      </c>
      <c r="G230" s="767">
        <f t="shared" si="3"/>
        <v>2123</v>
      </c>
      <c r="H230" s="763" t="s">
        <v>1322</v>
      </c>
      <c r="I230" s="763" t="s">
        <v>1308</v>
      </c>
    </row>
    <row r="231" spans="1:9" ht="25.5">
      <c r="A231" s="763">
        <v>224</v>
      </c>
      <c r="B231" s="6" t="s">
        <v>238</v>
      </c>
      <c r="C231" s="738" t="s">
        <v>1321</v>
      </c>
      <c r="D231" s="763">
        <v>3</v>
      </c>
      <c r="E231" s="763" t="s">
        <v>168</v>
      </c>
      <c r="F231" s="767">
        <v>60.4</v>
      </c>
      <c r="G231" s="767">
        <f t="shared" si="3"/>
        <v>181.2</v>
      </c>
      <c r="H231" s="763" t="s">
        <v>1322</v>
      </c>
      <c r="I231" s="763" t="s">
        <v>1308</v>
      </c>
    </row>
    <row r="232" spans="1:9" ht="25.5">
      <c r="A232" s="763">
        <v>225</v>
      </c>
      <c r="B232" s="6" t="s">
        <v>239</v>
      </c>
      <c r="C232" s="738" t="s">
        <v>1321</v>
      </c>
      <c r="D232" s="763">
        <v>30</v>
      </c>
      <c r="E232" s="763" t="s">
        <v>168</v>
      </c>
      <c r="F232" s="767">
        <v>77.099999999999994</v>
      </c>
      <c r="G232" s="767">
        <f t="shared" si="3"/>
        <v>2313</v>
      </c>
      <c r="H232" s="763" t="s">
        <v>1322</v>
      </c>
      <c r="I232" s="763" t="s">
        <v>1308</v>
      </c>
    </row>
    <row r="233" spans="1:9" ht="25.5">
      <c r="A233" s="763">
        <v>226</v>
      </c>
      <c r="B233" s="6" t="s">
        <v>239</v>
      </c>
      <c r="C233" s="738" t="s">
        <v>1321</v>
      </c>
      <c r="D233" s="763">
        <v>30</v>
      </c>
      <c r="E233" s="763" t="s">
        <v>168</v>
      </c>
      <c r="F233" s="767">
        <v>104.4</v>
      </c>
      <c r="G233" s="767">
        <f t="shared" si="3"/>
        <v>3132</v>
      </c>
      <c r="H233" s="763" t="s">
        <v>1322</v>
      </c>
      <c r="I233" s="763" t="s">
        <v>1308</v>
      </c>
    </row>
    <row r="234" spans="1:9" ht="25.5">
      <c r="A234" s="763">
        <v>227</v>
      </c>
      <c r="B234" s="6" t="s">
        <v>240</v>
      </c>
      <c r="C234" s="738" t="s">
        <v>1321</v>
      </c>
      <c r="D234" s="763">
        <v>10</v>
      </c>
      <c r="E234" s="763" t="s">
        <v>168</v>
      </c>
      <c r="F234" s="767">
        <v>90.55</v>
      </c>
      <c r="G234" s="767">
        <f t="shared" si="3"/>
        <v>905.5</v>
      </c>
      <c r="H234" s="763" t="s">
        <v>1322</v>
      </c>
      <c r="I234" s="763" t="s">
        <v>1308</v>
      </c>
    </row>
    <row r="235" spans="1:9" ht="25.5">
      <c r="A235" s="763">
        <v>228</v>
      </c>
      <c r="B235" s="6" t="s">
        <v>240</v>
      </c>
      <c r="C235" s="738" t="s">
        <v>1321</v>
      </c>
      <c r="D235" s="763">
        <v>100</v>
      </c>
      <c r="E235" s="763" t="s">
        <v>168</v>
      </c>
      <c r="F235" s="767">
        <v>115.95</v>
      </c>
      <c r="G235" s="767">
        <f t="shared" si="3"/>
        <v>11595</v>
      </c>
      <c r="H235" s="763" t="s">
        <v>1322</v>
      </c>
      <c r="I235" s="763" t="s">
        <v>1308</v>
      </c>
    </row>
    <row r="236" spans="1:9" ht="25.5">
      <c r="A236" s="763">
        <v>229</v>
      </c>
      <c r="B236" s="6" t="s">
        <v>241</v>
      </c>
      <c r="C236" s="738" t="s">
        <v>1321</v>
      </c>
      <c r="D236" s="763">
        <v>10</v>
      </c>
      <c r="E236" s="763" t="s">
        <v>168</v>
      </c>
      <c r="F236" s="767">
        <v>154.6</v>
      </c>
      <c r="G236" s="767">
        <f t="shared" si="3"/>
        <v>1546</v>
      </c>
      <c r="H236" s="763" t="s">
        <v>1322</v>
      </c>
      <c r="I236" s="763" t="s">
        <v>1308</v>
      </c>
    </row>
    <row r="237" spans="1:9" ht="25.5">
      <c r="A237" s="763">
        <v>230</v>
      </c>
      <c r="B237" s="6" t="s">
        <v>242</v>
      </c>
      <c r="C237" s="738" t="s">
        <v>1321</v>
      </c>
      <c r="D237" s="763">
        <v>20</v>
      </c>
      <c r="E237" s="763" t="s">
        <v>168</v>
      </c>
      <c r="F237" s="767">
        <v>90.5</v>
      </c>
      <c r="G237" s="767">
        <f t="shared" si="3"/>
        <v>1810</v>
      </c>
      <c r="H237" s="763" t="s">
        <v>1322</v>
      </c>
      <c r="I237" s="763" t="s">
        <v>1308</v>
      </c>
    </row>
    <row r="238" spans="1:9" ht="25.5">
      <c r="A238" s="763">
        <v>231</v>
      </c>
      <c r="B238" s="6" t="s">
        <v>242</v>
      </c>
      <c r="C238" s="738" t="s">
        <v>1321</v>
      </c>
      <c r="D238" s="763">
        <v>20</v>
      </c>
      <c r="E238" s="763" t="s">
        <v>168</v>
      </c>
      <c r="F238" s="767">
        <v>192.45</v>
      </c>
      <c r="G238" s="767">
        <f t="shared" si="3"/>
        <v>3849</v>
      </c>
      <c r="H238" s="763" t="s">
        <v>1322</v>
      </c>
      <c r="I238" s="763" t="s">
        <v>1308</v>
      </c>
    </row>
    <row r="239" spans="1:9" ht="25.5">
      <c r="A239" s="763">
        <v>232</v>
      </c>
      <c r="B239" s="6" t="s">
        <v>243</v>
      </c>
      <c r="C239" s="738" t="s">
        <v>1321</v>
      </c>
      <c r="D239" s="763">
        <v>6</v>
      </c>
      <c r="E239" s="763" t="s">
        <v>168</v>
      </c>
      <c r="F239" s="767">
        <v>163.69999999999999</v>
      </c>
      <c r="G239" s="767">
        <f t="shared" si="3"/>
        <v>982.19999999999993</v>
      </c>
      <c r="H239" s="763" t="s">
        <v>1322</v>
      </c>
      <c r="I239" s="763" t="s">
        <v>1308</v>
      </c>
    </row>
    <row r="240" spans="1:9" ht="25.5">
      <c r="A240" s="763">
        <v>233</v>
      </c>
      <c r="B240" s="6" t="s">
        <v>244</v>
      </c>
      <c r="C240" s="738" t="s">
        <v>1321</v>
      </c>
      <c r="D240" s="763">
        <v>5</v>
      </c>
      <c r="E240" s="763" t="s">
        <v>168</v>
      </c>
      <c r="F240" s="767">
        <v>62.52</v>
      </c>
      <c r="G240" s="767">
        <f t="shared" si="3"/>
        <v>312.60000000000002</v>
      </c>
      <c r="H240" s="763" t="s">
        <v>1322</v>
      </c>
      <c r="I240" s="763" t="s">
        <v>1308</v>
      </c>
    </row>
    <row r="241" spans="1:9" ht="25.5">
      <c r="A241" s="763">
        <v>234</v>
      </c>
      <c r="B241" s="6" t="s">
        <v>245</v>
      </c>
      <c r="C241" s="738" t="s">
        <v>1321</v>
      </c>
      <c r="D241" s="763">
        <v>6</v>
      </c>
      <c r="E241" s="763" t="s">
        <v>168</v>
      </c>
      <c r="F241" s="767">
        <v>85.6</v>
      </c>
      <c r="G241" s="767">
        <f t="shared" si="3"/>
        <v>513.59999999999991</v>
      </c>
      <c r="H241" s="763" t="s">
        <v>1322</v>
      </c>
      <c r="I241" s="763" t="s">
        <v>1308</v>
      </c>
    </row>
    <row r="242" spans="1:9" ht="25.5">
      <c r="A242" s="763">
        <v>235</v>
      </c>
      <c r="B242" s="6" t="s">
        <v>246</v>
      </c>
      <c r="C242" s="738" t="s">
        <v>1321</v>
      </c>
      <c r="D242" s="763">
        <v>100</v>
      </c>
      <c r="E242" s="763" t="s">
        <v>168</v>
      </c>
      <c r="F242" s="767">
        <v>153.9</v>
      </c>
      <c r="G242" s="767">
        <f t="shared" si="3"/>
        <v>15390</v>
      </c>
      <c r="H242" s="763" t="s">
        <v>1322</v>
      </c>
      <c r="I242" s="763" t="s">
        <v>1308</v>
      </c>
    </row>
    <row r="243" spans="1:9" ht="25.5">
      <c r="A243" s="763">
        <v>236</v>
      </c>
      <c r="B243" s="6" t="s">
        <v>247</v>
      </c>
      <c r="C243" s="738" t="s">
        <v>1321</v>
      </c>
      <c r="D243" s="763">
        <v>50</v>
      </c>
      <c r="E243" s="763" t="s">
        <v>168</v>
      </c>
      <c r="F243" s="767">
        <v>470.2</v>
      </c>
      <c r="G243" s="767">
        <f t="shared" si="3"/>
        <v>23510</v>
      </c>
      <c r="H243" s="763" t="s">
        <v>1322</v>
      </c>
      <c r="I243" s="763" t="s">
        <v>1308</v>
      </c>
    </row>
    <row r="244" spans="1:9" ht="25.5">
      <c r="A244" s="763">
        <v>237</v>
      </c>
      <c r="B244" s="6" t="s">
        <v>248</v>
      </c>
      <c r="C244" s="738" t="s">
        <v>1321</v>
      </c>
      <c r="D244" s="763">
        <v>80</v>
      </c>
      <c r="E244" s="763" t="s">
        <v>168</v>
      </c>
      <c r="F244" s="767">
        <v>52.6</v>
      </c>
      <c r="G244" s="767">
        <f t="shared" si="3"/>
        <v>4208</v>
      </c>
      <c r="H244" s="763" t="s">
        <v>1322</v>
      </c>
      <c r="I244" s="763" t="s">
        <v>1308</v>
      </c>
    </row>
    <row r="245" spans="1:9" ht="25.5">
      <c r="A245" s="763">
        <v>238</v>
      </c>
      <c r="B245" s="6" t="s">
        <v>248</v>
      </c>
      <c r="C245" s="738" t="s">
        <v>1321</v>
      </c>
      <c r="D245" s="763">
        <v>80</v>
      </c>
      <c r="E245" s="763" t="s">
        <v>168</v>
      </c>
      <c r="F245" s="767">
        <v>129.6</v>
      </c>
      <c r="G245" s="767">
        <f t="shared" si="3"/>
        <v>10368</v>
      </c>
      <c r="H245" s="763" t="s">
        <v>1322</v>
      </c>
      <c r="I245" s="763" t="s">
        <v>1308</v>
      </c>
    </row>
    <row r="246" spans="1:9" ht="25.5">
      <c r="A246" s="763">
        <v>239</v>
      </c>
      <c r="B246" s="6" t="s">
        <v>249</v>
      </c>
      <c r="C246" s="738" t="s">
        <v>1321</v>
      </c>
      <c r="D246" s="763">
        <v>2</v>
      </c>
      <c r="E246" s="763" t="s">
        <v>168</v>
      </c>
      <c r="F246" s="767">
        <v>111.9</v>
      </c>
      <c r="G246" s="767">
        <f t="shared" si="3"/>
        <v>223.8</v>
      </c>
      <c r="H246" s="763" t="s">
        <v>1322</v>
      </c>
      <c r="I246" s="763" t="s">
        <v>1308</v>
      </c>
    </row>
    <row r="247" spans="1:9" ht="25.5">
      <c r="A247" s="763">
        <v>240</v>
      </c>
      <c r="B247" s="6" t="s">
        <v>250</v>
      </c>
      <c r="C247" s="738" t="s">
        <v>1321</v>
      </c>
      <c r="D247" s="763">
        <v>2</v>
      </c>
      <c r="E247" s="763" t="s">
        <v>168</v>
      </c>
      <c r="F247" s="767">
        <v>181.8</v>
      </c>
      <c r="G247" s="767">
        <f t="shared" si="3"/>
        <v>363.6</v>
      </c>
      <c r="H247" s="763" t="s">
        <v>1322</v>
      </c>
      <c r="I247" s="763" t="s">
        <v>1308</v>
      </c>
    </row>
    <row r="248" spans="1:9" ht="25.5">
      <c r="A248" s="763">
        <v>241</v>
      </c>
      <c r="B248" s="6" t="s">
        <v>250</v>
      </c>
      <c r="C248" s="738" t="s">
        <v>1321</v>
      </c>
      <c r="D248" s="763">
        <v>5</v>
      </c>
      <c r="E248" s="763" t="s">
        <v>168</v>
      </c>
      <c r="F248" s="767">
        <v>106.8</v>
      </c>
      <c r="G248" s="767">
        <f t="shared" si="3"/>
        <v>534</v>
      </c>
      <c r="H248" s="763" t="s">
        <v>1322</v>
      </c>
      <c r="I248" s="763" t="s">
        <v>1308</v>
      </c>
    </row>
    <row r="249" spans="1:9" ht="25.5">
      <c r="A249" s="763">
        <v>242</v>
      </c>
      <c r="B249" s="6" t="s">
        <v>251</v>
      </c>
      <c r="C249" s="738" t="s">
        <v>1321</v>
      </c>
      <c r="D249" s="763">
        <v>3</v>
      </c>
      <c r="E249" s="763" t="s">
        <v>168</v>
      </c>
      <c r="F249" s="767">
        <v>90.43</v>
      </c>
      <c r="G249" s="767">
        <f t="shared" si="3"/>
        <v>271.29000000000002</v>
      </c>
      <c r="H249" s="763" t="s">
        <v>1322</v>
      </c>
      <c r="I249" s="763" t="s">
        <v>1308</v>
      </c>
    </row>
    <row r="250" spans="1:9" ht="25.5">
      <c r="A250" s="763">
        <v>243</v>
      </c>
      <c r="B250" s="6" t="s">
        <v>252</v>
      </c>
      <c r="C250" s="738" t="s">
        <v>1321</v>
      </c>
      <c r="D250" s="763">
        <v>3</v>
      </c>
      <c r="E250" s="763" t="s">
        <v>168</v>
      </c>
      <c r="F250" s="767">
        <v>81.11</v>
      </c>
      <c r="G250" s="767">
        <f t="shared" si="3"/>
        <v>243.32999999999998</v>
      </c>
      <c r="H250" s="763" t="s">
        <v>1322</v>
      </c>
      <c r="I250" s="763" t="s">
        <v>1308</v>
      </c>
    </row>
    <row r="251" spans="1:9" ht="25.5">
      <c r="A251" s="763">
        <v>244</v>
      </c>
      <c r="B251" s="6" t="s">
        <v>253</v>
      </c>
      <c r="C251" s="738" t="s">
        <v>1321</v>
      </c>
      <c r="D251" s="763">
        <v>50</v>
      </c>
      <c r="E251" s="763" t="s">
        <v>168</v>
      </c>
      <c r="F251" s="767">
        <v>75.599999999999994</v>
      </c>
      <c r="G251" s="767">
        <f t="shared" si="3"/>
        <v>3779.9999999999995</v>
      </c>
      <c r="H251" s="763" t="s">
        <v>1322</v>
      </c>
      <c r="I251" s="763" t="s">
        <v>1308</v>
      </c>
    </row>
    <row r="252" spans="1:9" ht="25.5">
      <c r="A252" s="763">
        <v>245</v>
      </c>
      <c r="B252" s="6" t="s">
        <v>254</v>
      </c>
      <c r="C252" s="738" t="s">
        <v>1321</v>
      </c>
      <c r="D252" s="763">
        <v>12</v>
      </c>
      <c r="E252" s="763" t="s">
        <v>168</v>
      </c>
      <c r="F252" s="767">
        <v>475.48</v>
      </c>
      <c r="G252" s="767">
        <f t="shared" si="3"/>
        <v>5705.76</v>
      </c>
      <c r="H252" s="763" t="s">
        <v>1322</v>
      </c>
      <c r="I252" s="763" t="s">
        <v>1308</v>
      </c>
    </row>
    <row r="253" spans="1:9" ht="25.5">
      <c r="A253" s="763">
        <v>246</v>
      </c>
      <c r="B253" s="6" t="s">
        <v>255</v>
      </c>
      <c r="C253" s="738" t="s">
        <v>1321</v>
      </c>
      <c r="D253" s="763">
        <v>10</v>
      </c>
      <c r="E253" s="763" t="s">
        <v>168</v>
      </c>
      <c r="F253" s="767">
        <v>523.41999999999996</v>
      </c>
      <c r="G253" s="767">
        <f t="shared" si="3"/>
        <v>5234.2</v>
      </c>
      <c r="H253" s="763" t="s">
        <v>1322</v>
      </c>
      <c r="I253" s="763" t="s">
        <v>1308</v>
      </c>
    </row>
    <row r="254" spans="1:9" ht="25.5">
      <c r="A254" s="763">
        <v>247</v>
      </c>
      <c r="B254" s="6" t="s">
        <v>256</v>
      </c>
      <c r="C254" s="738" t="s">
        <v>1321</v>
      </c>
      <c r="D254" s="763">
        <v>60</v>
      </c>
      <c r="E254" s="763" t="s">
        <v>168</v>
      </c>
      <c r="F254" s="767">
        <v>207.9</v>
      </c>
      <c r="G254" s="767">
        <f t="shared" si="3"/>
        <v>12474</v>
      </c>
      <c r="H254" s="763" t="s">
        <v>1322</v>
      </c>
      <c r="I254" s="763" t="s">
        <v>1308</v>
      </c>
    </row>
    <row r="255" spans="1:9" ht="25.5">
      <c r="A255" s="763">
        <v>248</v>
      </c>
      <c r="B255" s="6" t="s">
        <v>257</v>
      </c>
      <c r="C255" s="738" t="s">
        <v>1321</v>
      </c>
      <c r="D255" s="763">
        <v>10</v>
      </c>
      <c r="E255" s="763" t="s">
        <v>168</v>
      </c>
      <c r="F255" s="767">
        <v>91.7</v>
      </c>
      <c r="G255" s="767">
        <f t="shared" si="3"/>
        <v>917</v>
      </c>
      <c r="H255" s="763" t="s">
        <v>1322</v>
      </c>
      <c r="I255" s="763" t="s">
        <v>1308</v>
      </c>
    </row>
    <row r="256" spans="1:9" ht="25.5">
      <c r="A256" s="763">
        <v>249</v>
      </c>
      <c r="B256" s="6" t="s">
        <v>258</v>
      </c>
      <c r="C256" s="738" t="s">
        <v>1321</v>
      </c>
      <c r="D256" s="763">
        <v>10</v>
      </c>
      <c r="E256" s="763" t="s">
        <v>168</v>
      </c>
      <c r="F256" s="767">
        <v>574.1</v>
      </c>
      <c r="G256" s="767">
        <f t="shared" si="3"/>
        <v>5741</v>
      </c>
      <c r="H256" s="763" t="s">
        <v>1322</v>
      </c>
      <c r="I256" s="763" t="s">
        <v>1308</v>
      </c>
    </row>
    <row r="257" spans="1:9" ht="25.5">
      <c r="A257" s="763">
        <v>250</v>
      </c>
      <c r="B257" s="6" t="s">
        <v>259</v>
      </c>
      <c r="C257" s="738" t="s">
        <v>1321</v>
      </c>
      <c r="D257" s="763">
        <v>4</v>
      </c>
      <c r="E257" s="763" t="s">
        <v>168</v>
      </c>
      <c r="F257" s="767">
        <v>887.6</v>
      </c>
      <c r="G257" s="767">
        <f t="shared" si="3"/>
        <v>3550.4</v>
      </c>
      <c r="H257" s="763" t="s">
        <v>1322</v>
      </c>
      <c r="I257" s="763" t="s">
        <v>1308</v>
      </c>
    </row>
    <row r="258" spans="1:9" ht="25.5">
      <c r="A258" s="763">
        <v>251</v>
      </c>
      <c r="B258" s="6" t="s">
        <v>260</v>
      </c>
      <c r="C258" s="738" t="s">
        <v>1321</v>
      </c>
      <c r="D258" s="763">
        <v>80</v>
      </c>
      <c r="E258" s="763" t="s">
        <v>168</v>
      </c>
      <c r="F258" s="767">
        <v>64.900000000000006</v>
      </c>
      <c r="G258" s="767">
        <f t="shared" si="3"/>
        <v>5192</v>
      </c>
      <c r="H258" s="763" t="s">
        <v>1322</v>
      </c>
      <c r="I258" s="763" t="s">
        <v>1308</v>
      </c>
    </row>
    <row r="259" spans="1:9" ht="25.5">
      <c r="A259" s="763">
        <v>252</v>
      </c>
      <c r="B259" s="6" t="s">
        <v>261</v>
      </c>
      <c r="C259" s="738" t="s">
        <v>1321</v>
      </c>
      <c r="D259" s="763">
        <v>20</v>
      </c>
      <c r="E259" s="763" t="s">
        <v>168</v>
      </c>
      <c r="F259" s="767">
        <v>391</v>
      </c>
      <c r="G259" s="767">
        <f t="shared" si="3"/>
        <v>7820</v>
      </c>
      <c r="H259" s="763" t="s">
        <v>1322</v>
      </c>
      <c r="I259" s="763" t="s">
        <v>1308</v>
      </c>
    </row>
    <row r="260" spans="1:9" ht="25.5">
      <c r="A260" s="763">
        <v>253</v>
      </c>
      <c r="B260" s="6" t="s">
        <v>262</v>
      </c>
      <c r="C260" s="738" t="s">
        <v>1321</v>
      </c>
      <c r="D260" s="763">
        <v>10</v>
      </c>
      <c r="E260" s="763" t="s">
        <v>168</v>
      </c>
      <c r="F260" s="767">
        <v>222.1</v>
      </c>
      <c r="G260" s="767">
        <f t="shared" si="3"/>
        <v>2221</v>
      </c>
      <c r="H260" s="763" t="s">
        <v>1322</v>
      </c>
      <c r="I260" s="763" t="s">
        <v>1308</v>
      </c>
    </row>
    <row r="261" spans="1:9" ht="25.5">
      <c r="A261" s="763">
        <v>254</v>
      </c>
      <c r="B261" s="6" t="s">
        <v>263</v>
      </c>
      <c r="C261" s="738" t="s">
        <v>1321</v>
      </c>
      <c r="D261" s="763">
        <v>20</v>
      </c>
      <c r="E261" s="763" t="s">
        <v>168</v>
      </c>
      <c r="F261" s="767">
        <v>367.6</v>
      </c>
      <c r="G261" s="767">
        <f t="shared" si="3"/>
        <v>7352</v>
      </c>
      <c r="H261" s="763" t="s">
        <v>1322</v>
      </c>
      <c r="I261" s="763" t="s">
        <v>1308</v>
      </c>
    </row>
    <row r="262" spans="1:9" ht="25.5">
      <c r="A262" s="763">
        <v>255</v>
      </c>
      <c r="B262" s="6" t="s">
        <v>264</v>
      </c>
      <c r="C262" s="738" t="s">
        <v>1321</v>
      </c>
      <c r="D262" s="763">
        <v>35</v>
      </c>
      <c r="E262" s="763" t="s">
        <v>168</v>
      </c>
      <c r="F262" s="767">
        <v>117.75</v>
      </c>
      <c r="G262" s="767">
        <f t="shared" si="3"/>
        <v>4121.25</v>
      </c>
      <c r="H262" s="763" t="s">
        <v>1322</v>
      </c>
      <c r="I262" s="763" t="s">
        <v>1308</v>
      </c>
    </row>
    <row r="263" spans="1:9" ht="25.5">
      <c r="A263" s="763">
        <v>256</v>
      </c>
      <c r="B263" s="6" t="s">
        <v>265</v>
      </c>
      <c r="C263" s="738" t="s">
        <v>1321</v>
      </c>
      <c r="D263" s="763">
        <v>5</v>
      </c>
      <c r="E263" s="763" t="s">
        <v>168</v>
      </c>
      <c r="F263" s="767">
        <v>72.5</v>
      </c>
      <c r="G263" s="767">
        <f t="shared" si="3"/>
        <v>362.5</v>
      </c>
      <c r="H263" s="763" t="s">
        <v>1322</v>
      </c>
      <c r="I263" s="763" t="s">
        <v>1308</v>
      </c>
    </row>
    <row r="264" spans="1:9" ht="25.5">
      <c r="A264" s="763">
        <v>257</v>
      </c>
      <c r="B264" s="6" t="s">
        <v>266</v>
      </c>
      <c r="C264" s="738" t="s">
        <v>1321</v>
      </c>
      <c r="D264" s="763">
        <v>250</v>
      </c>
      <c r="E264" s="763" t="s">
        <v>168</v>
      </c>
      <c r="F264" s="767">
        <v>74.7</v>
      </c>
      <c r="G264" s="767">
        <f t="shared" si="3"/>
        <v>18675</v>
      </c>
      <c r="H264" s="763" t="s">
        <v>1322</v>
      </c>
      <c r="I264" s="763" t="s">
        <v>1308</v>
      </c>
    </row>
    <row r="265" spans="1:9" ht="25.5">
      <c r="A265" s="763">
        <v>258</v>
      </c>
      <c r="B265" s="6" t="s">
        <v>267</v>
      </c>
      <c r="C265" s="738" t="s">
        <v>1321</v>
      </c>
      <c r="D265" s="763">
        <v>5</v>
      </c>
      <c r="E265" s="763" t="s">
        <v>168</v>
      </c>
      <c r="F265" s="767">
        <v>1052</v>
      </c>
      <c r="G265" s="767">
        <f t="shared" ref="G265:G328" si="4">D265*F265</f>
        <v>5260</v>
      </c>
      <c r="H265" s="763" t="s">
        <v>1322</v>
      </c>
      <c r="I265" s="763" t="s">
        <v>1308</v>
      </c>
    </row>
    <row r="266" spans="1:9" ht="25.5">
      <c r="A266" s="763">
        <v>259</v>
      </c>
      <c r="B266" s="6" t="s">
        <v>268</v>
      </c>
      <c r="C266" s="738" t="s">
        <v>1321</v>
      </c>
      <c r="D266" s="763">
        <v>30</v>
      </c>
      <c r="E266" s="763" t="s">
        <v>168</v>
      </c>
      <c r="F266" s="767">
        <v>69.8</v>
      </c>
      <c r="G266" s="767">
        <f t="shared" si="4"/>
        <v>2094</v>
      </c>
      <c r="H266" s="763" t="s">
        <v>1322</v>
      </c>
      <c r="I266" s="763" t="s">
        <v>1308</v>
      </c>
    </row>
    <row r="267" spans="1:9" ht="25.5">
      <c r="A267" s="763">
        <v>260</v>
      </c>
      <c r="B267" s="6" t="s">
        <v>269</v>
      </c>
      <c r="C267" s="738" t="s">
        <v>1321</v>
      </c>
      <c r="D267" s="763">
        <v>30</v>
      </c>
      <c r="E267" s="763" t="s">
        <v>168</v>
      </c>
      <c r="F267" s="767">
        <v>47.56</v>
      </c>
      <c r="G267" s="767">
        <f t="shared" si="4"/>
        <v>1426.8000000000002</v>
      </c>
      <c r="H267" s="763" t="s">
        <v>1322</v>
      </c>
      <c r="I267" s="763" t="s">
        <v>1308</v>
      </c>
    </row>
    <row r="268" spans="1:9" ht="25.5">
      <c r="A268" s="763">
        <v>261</v>
      </c>
      <c r="B268" s="6" t="s">
        <v>270</v>
      </c>
      <c r="C268" s="738" t="s">
        <v>1321</v>
      </c>
      <c r="D268" s="763">
        <v>25</v>
      </c>
      <c r="E268" s="763" t="s">
        <v>168</v>
      </c>
      <c r="F268" s="767">
        <v>406.3</v>
      </c>
      <c r="G268" s="767">
        <f t="shared" si="4"/>
        <v>10157.5</v>
      </c>
      <c r="H268" s="763" t="s">
        <v>1322</v>
      </c>
      <c r="I268" s="763" t="s">
        <v>1308</v>
      </c>
    </row>
    <row r="269" spans="1:9" ht="25.5">
      <c r="A269" s="763">
        <v>262</v>
      </c>
      <c r="B269" s="6" t="s">
        <v>271</v>
      </c>
      <c r="C269" s="738" t="s">
        <v>1321</v>
      </c>
      <c r="D269" s="763">
        <v>2</v>
      </c>
      <c r="E269" s="763" t="s">
        <v>168</v>
      </c>
      <c r="F269" s="767">
        <v>100.57</v>
      </c>
      <c r="G269" s="767">
        <f t="shared" si="4"/>
        <v>201.14</v>
      </c>
      <c r="H269" s="763" t="s">
        <v>1322</v>
      </c>
      <c r="I269" s="763" t="s">
        <v>1308</v>
      </c>
    </row>
    <row r="270" spans="1:9" ht="25.5">
      <c r="A270" s="763">
        <v>263</v>
      </c>
      <c r="B270" s="6" t="s">
        <v>272</v>
      </c>
      <c r="C270" s="738" t="s">
        <v>1321</v>
      </c>
      <c r="D270" s="763">
        <v>100</v>
      </c>
      <c r="E270" s="763" t="s">
        <v>168</v>
      </c>
      <c r="F270" s="767">
        <v>430.3</v>
      </c>
      <c r="G270" s="767">
        <f t="shared" si="4"/>
        <v>43030</v>
      </c>
      <c r="H270" s="763" t="s">
        <v>1322</v>
      </c>
      <c r="I270" s="763" t="s">
        <v>1308</v>
      </c>
    </row>
    <row r="271" spans="1:9" ht="25.5">
      <c r="A271" s="763">
        <v>264</v>
      </c>
      <c r="B271" s="6" t="s">
        <v>273</v>
      </c>
      <c r="C271" s="738" t="s">
        <v>1321</v>
      </c>
      <c r="D271" s="763">
        <v>2</v>
      </c>
      <c r="E271" s="763" t="s">
        <v>168</v>
      </c>
      <c r="F271" s="767">
        <v>180.5</v>
      </c>
      <c r="G271" s="767">
        <f t="shared" si="4"/>
        <v>361</v>
      </c>
      <c r="H271" s="763" t="s">
        <v>1322</v>
      </c>
      <c r="I271" s="763" t="s">
        <v>1308</v>
      </c>
    </row>
    <row r="272" spans="1:9" ht="25.5">
      <c r="A272" s="763">
        <v>265</v>
      </c>
      <c r="B272" s="6" t="s">
        <v>274</v>
      </c>
      <c r="C272" s="738" t="s">
        <v>1321</v>
      </c>
      <c r="D272" s="763">
        <v>2</v>
      </c>
      <c r="E272" s="763" t="s">
        <v>168</v>
      </c>
      <c r="F272" s="767">
        <v>110.2</v>
      </c>
      <c r="G272" s="767">
        <f t="shared" si="4"/>
        <v>220.4</v>
      </c>
      <c r="H272" s="763" t="s">
        <v>1322</v>
      </c>
      <c r="I272" s="763" t="s">
        <v>1308</v>
      </c>
    </row>
    <row r="273" spans="1:9" ht="25.5">
      <c r="A273" s="763">
        <v>266</v>
      </c>
      <c r="B273" s="6" t="s">
        <v>275</v>
      </c>
      <c r="C273" s="738" t="s">
        <v>1321</v>
      </c>
      <c r="D273" s="763">
        <v>100</v>
      </c>
      <c r="E273" s="763" t="s">
        <v>168</v>
      </c>
      <c r="F273" s="767">
        <v>105.6</v>
      </c>
      <c r="G273" s="767">
        <f t="shared" si="4"/>
        <v>10560</v>
      </c>
      <c r="H273" s="763" t="s">
        <v>1322</v>
      </c>
      <c r="I273" s="763" t="s">
        <v>1308</v>
      </c>
    </row>
    <row r="274" spans="1:9" ht="25.5">
      <c r="A274" s="763">
        <v>267</v>
      </c>
      <c r="B274" s="6" t="s">
        <v>275</v>
      </c>
      <c r="C274" s="738" t="s">
        <v>1321</v>
      </c>
      <c r="D274" s="763">
        <v>100</v>
      </c>
      <c r="E274" s="763" t="s">
        <v>168</v>
      </c>
      <c r="F274" s="767">
        <v>95.6</v>
      </c>
      <c r="G274" s="767">
        <f t="shared" si="4"/>
        <v>9560</v>
      </c>
      <c r="H274" s="763" t="s">
        <v>1322</v>
      </c>
      <c r="I274" s="763" t="s">
        <v>1308</v>
      </c>
    </row>
    <row r="275" spans="1:9" ht="25.5">
      <c r="A275" s="763">
        <v>268</v>
      </c>
      <c r="B275" s="6" t="s">
        <v>276</v>
      </c>
      <c r="C275" s="738" t="s">
        <v>1321</v>
      </c>
      <c r="D275" s="763">
        <v>100</v>
      </c>
      <c r="E275" s="763" t="s">
        <v>168</v>
      </c>
      <c r="F275" s="767">
        <v>107.8</v>
      </c>
      <c r="G275" s="767">
        <f t="shared" si="4"/>
        <v>10780</v>
      </c>
      <c r="H275" s="763" t="s">
        <v>1322</v>
      </c>
      <c r="I275" s="763" t="s">
        <v>1308</v>
      </c>
    </row>
    <row r="276" spans="1:9" ht="25.5">
      <c r="A276" s="763">
        <v>269</v>
      </c>
      <c r="B276" s="6" t="s">
        <v>277</v>
      </c>
      <c r="C276" s="738" t="s">
        <v>1321</v>
      </c>
      <c r="D276" s="763">
        <v>2</v>
      </c>
      <c r="E276" s="763" t="s">
        <v>168</v>
      </c>
      <c r="F276" s="767">
        <v>95.6</v>
      </c>
      <c r="G276" s="767">
        <f t="shared" si="4"/>
        <v>191.2</v>
      </c>
      <c r="H276" s="763" t="s">
        <v>1322</v>
      </c>
      <c r="I276" s="763" t="s">
        <v>1308</v>
      </c>
    </row>
    <row r="277" spans="1:9" ht="25.5">
      <c r="A277" s="763">
        <v>270</v>
      </c>
      <c r="B277" s="6" t="s">
        <v>278</v>
      </c>
      <c r="C277" s="738" t="s">
        <v>1321</v>
      </c>
      <c r="D277" s="763">
        <v>2</v>
      </c>
      <c r="E277" s="763" t="s">
        <v>168</v>
      </c>
      <c r="F277" s="767">
        <v>220.9</v>
      </c>
      <c r="G277" s="767">
        <f t="shared" si="4"/>
        <v>441.8</v>
      </c>
      <c r="H277" s="763" t="s">
        <v>1322</v>
      </c>
      <c r="I277" s="763" t="s">
        <v>1308</v>
      </c>
    </row>
    <row r="278" spans="1:9" ht="25.5">
      <c r="A278" s="763">
        <v>271</v>
      </c>
      <c r="B278" s="6" t="s">
        <v>279</v>
      </c>
      <c r="C278" s="738" t="s">
        <v>1321</v>
      </c>
      <c r="D278" s="763">
        <v>2</v>
      </c>
      <c r="E278" s="763" t="s">
        <v>168</v>
      </c>
      <c r="F278" s="767">
        <v>110.5</v>
      </c>
      <c r="G278" s="767">
        <f t="shared" si="4"/>
        <v>221</v>
      </c>
      <c r="H278" s="763" t="s">
        <v>1322</v>
      </c>
      <c r="I278" s="763" t="s">
        <v>1308</v>
      </c>
    </row>
    <row r="279" spans="1:9" ht="25.5">
      <c r="A279" s="763">
        <v>272</v>
      </c>
      <c r="B279" s="6" t="s">
        <v>280</v>
      </c>
      <c r="C279" s="738" t="s">
        <v>1321</v>
      </c>
      <c r="D279" s="763">
        <v>4</v>
      </c>
      <c r="E279" s="763" t="s">
        <v>168</v>
      </c>
      <c r="F279" s="767">
        <v>151</v>
      </c>
      <c r="G279" s="767">
        <f t="shared" si="4"/>
        <v>604</v>
      </c>
      <c r="H279" s="763" t="s">
        <v>1322</v>
      </c>
      <c r="I279" s="763" t="s">
        <v>1308</v>
      </c>
    </row>
    <row r="280" spans="1:9" ht="25.5">
      <c r="A280" s="763">
        <v>273</v>
      </c>
      <c r="B280" s="6" t="s">
        <v>281</v>
      </c>
      <c r="C280" s="738" t="s">
        <v>1321</v>
      </c>
      <c r="D280" s="763">
        <v>50</v>
      </c>
      <c r="E280" s="763" t="s">
        <v>168</v>
      </c>
      <c r="F280" s="767">
        <v>95.1</v>
      </c>
      <c r="G280" s="767">
        <f t="shared" si="4"/>
        <v>4755</v>
      </c>
      <c r="H280" s="763" t="s">
        <v>1322</v>
      </c>
      <c r="I280" s="763" t="s">
        <v>1308</v>
      </c>
    </row>
    <row r="281" spans="1:9" ht="25.5">
      <c r="A281" s="763">
        <v>274</v>
      </c>
      <c r="B281" s="6" t="s">
        <v>282</v>
      </c>
      <c r="C281" s="738" t="s">
        <v>1321</v>
      </c>
      <c r="D281" s="763">
        <v>5</v>
      </c>
      <c r="E281" s="763" t="s">
        <v>168</v>
      </c>
      <c r="F281" s="767">
        <v>98.8</v>
      </c>
      <c r="G281" s="767">
        <f t="shared" si="4"/>
        <v>494</v>
      </c>
      <c r="H281" s="763" t="s">
        <v>1322</v>
      </c>
      <c r="I281" s="763" t="s">
        <v>1308</v>
      </c>
    </row>
    <row r="282" spans="1:9" ht="25.5">
      <c r="A282" s="763">
        <v>275</v>
      </c>
      <c r="B282" s="6" t="s">
        <v>283</v>
      </c>
      <c r="C282" s="738" t="s">
        <v>1321</v>
      </c>
      <c r="D282" s="763">
        <v>70</v>
      </c>
      <c r="E282" s="763" t="s">
        <v>168</v>
      </c>
      <c r="F282" s="767">
        <v>108.4</v>
      </c>
      <c r="G282" s="767">
        <f t="shared" si="4"/>
        <v>7588</v>
      </c>
      <c r="H282" s="763" t="s">
        <v>1322</v>
      </c>
      <c r="I282" s="763" t="s">
        <v>1308</v>
      </c>
    </row>
    <row r="283" spans="1:9" ht="25.5">
      <c r="A283" s="763">
        <v>276</v>
      </c>
      <c r="B283" s="6" t="s">
        <v>284</v>
      </c>
      <c r="C283" s="738" t="s">
        <v>1321</v>
      </c>
      <c r="D283" s="763">
        <v>5</v>
      </c>
      <c r="E283" s="763" t="s">
        <v>168</v>
      </c>
      <c r="F283" s="767">
        <v>129.19999999999999</v>
      </c>
      <c r="G283" s="767">
        <f t="shared" si="4"/>
        <v>646</v>
      </c>
      <c r="H283" s="763" t="s">
        <v>1322</v>
      </c>
      <c r="I283" s="763" t="s">
        <v>1308</v>
      </c>
    </row>
    <row r="284" spans="1:9" ht="25.5">
      <c r="A284" s="763">
        <v>277</v>
      </c>
      <c r="B284" s="6" t="s">
        <v>285</v>
      </c>
      <c r="C284" s="738" t="s">
        <v>1321</v>
      </c>
      <c r="D284" s="763">
        <v>20</v>
      </c>
      <c r="E284" s="763" t="s">
        <v>168</v>
      </c>
      <c r="F284" s="767">
        <v>111.5</v>
      </c>
      <c r="G284" s="767">
        <f t="shared" si="4"/>
        <v>2230</v>
      </c>
      <c r="H284" s="763" t="s">
        <v>1322</v>
      </c>
      <c r="I284" s="763" t="s">
        <v>1308</v>
      </c>
    </row>
    <row r="285" spans="1:9" ht="25.5">
      <c r="A285" s="763">
        <v>278</v>
      </c>
      <c r="B285" s="6" t="s">
        <v>285</v>
      </c>
      <c r="C285" s="738" t="s">
        <v>1321</v>
      </c>
      <c r="D285" s="763">
        <v>20</v>
      </c>
      <c r="E285" s="763" t="s">
        <v>168</v>
      </c>
      <c r="F285" s="767">
        <v>110</v>
      </c>
      <c r="G285" s="767">
        <f t="shared" si="4"/>
        <v>2200</v>
      </c>
      <c r="H285" s="763" t="s">
        <v>1322</v>
      </c>
      <c r="I285" s="763" t="s">
        <v>1308</v>
      </c>
    </row>
    <row r="286" spans="1:9" ht="25.5">
      <c r="A286" s="763">
        <v>279</v>
      </c>
      <c r="B286" s="6" t="s">
        <v>285</v>
      </c>
      <c r="C286" s="738" t="s">
        <v>1321</v>
      </c>
      <c r="D286" s="763">
        <v>10</v>
      </c>
      <c r="E286" s="763" t="s">
        <v>168</v>
      </c>
      <c r="F286" s="767">
        <v>2800</v>
      </c>
      <c r="G286" s="767">
        <f t="shared" si="4"/>
        <v>28000</v>
      </c>
      <c r="H286" s="763" t="s">
        <v>1322</v>
      </c>
      <c r="I286" s="763" t="s">
        <v>1308</v>
      </c>
    </row>
    <row r="287" spans="1:9" ht="25.5">
      <c r="A287" s="763">
        <v>280</v>
      </c>
      <c r="B287" s="6" t="s">
        <v>286</v>
      </c>
      <c r="C287" s="738" t="s">
        <v>1321</v>
      </c>
      <c r="D287" s="763">
        <v>25</v>
      </c>
      <c r="E287" s="763" t="s">
        <v>168</v>
      </c>
      <c r="F287" s="767">
        <v>783.8</v>
      </c>
      <c r="G287" s="767">
        <f t="shared" si="4"/>
        <v>19595</v>
      </c>
      <c r="H287" s="763" t="s">
        <v>1322</v>
      </c>
      <c r="I287" s="763" t="s">
        <v>1308</v>
      </c>
    </row>
    <row r="288" spans="1:9" ht="25.5">
      <c r="A288" s="763">
        <v>281</v>
      </c>
      <c r="B288" s="6" t="s">
        <v>287</v>
      </c>
      <c r="C288" s="738" t="s">
        <v>1321</v>
      </c>
      <c r="D288" s="763">
        <v>25</v>
      </c>
      <c r="E288" s="763" t="s">
        <v>168</v>
      </c>
      <c r="F288" s="767">
        <v>470.2</v>
      </c>
      <c r="G288" s="767">
        <f t="shared" si="4"/>
        <v>11755</v>
      </c>
      <c r="H288" s="763" t="s">
        <v>1322</v>
      </c>
      <c r="I288" s="763" t="s">
        <v>1308</v>
      </c>
    </row>
    <row r="289" spans="1:9" ht="25.5">
      <c r="A289" s="763">
        <v>282</v>
      </c>
      <c r="B289" s="6" t="s">
        <v>287</v>
      </c>
      <c r="C289" s="738" t="s">
        <v>1321</v>
      </c>
      <c r="D289" s="763">
        <v>25</v>
      </c>
      <c r="E289" s="763" t="s">
        <v>168</v>
      </c>
      <c r="F289" s="767">
        <v>710.2</v>
      </c>
      <c r="G289" s="767">
        <f t="shared" si="4"/>
        <v>17755</v>
      </c>
      <c r="H289" s="763" t="s">
        <v>1322</v>
      </c>
      <c r="I289" s="763" t="s">
        <v>1308</v>
      </c>
    </row>
    <row r="290" spans="1:9" ht="25.5">
      <c r="A290" s="763">
        <v>283</v>
      </c>
      <c r="B290" s="6" t="s">
        <v>288</v>
      </c>
      <c r="C290" s="738" t="s">
        <v>1321</v>
      </c>
      <c r="D290" s="763">
        <v>30</v>
      </c>
      <c r="E290" s="763" t="s">
        <v>168</v>
      </c>
      <c r="F290" s="767">
        <v>653.1</v>
      </c>
      <c r="G290" s="767">
        <f t="shared" si="4"/>
        <v>19593</v>
      </c>
      <c r="H290" s="763" t="s">
        <v>1322</v>
      </c>
      <c r="I290" s="763" t="s">
        <v>1308</v>
      </c>
    </row>
    <row r="291" spans="1:9" ht="25.5">
      <c r="A291" s="763">
        <v>284</v>
      </c>
      <c r="B291" s="6" t="s">
        <v>289</v>
      </c>
      <c r="C291" s="738" t="s">
        <v>1321</v>
      </c>
      <c r="D291" s="763">
        <v>30</v>
      </c>
      <c r="E291" s="763" t="s">
        <v>168</v>
      </c>
      <c r="F291" s="767">
        <v>54.8</v>
      </c>
      <c r="G291" s="767">
        <f t="shared" si="4"/>
        <v>1644</v>
      </c>
      <c r="H291" s="763" t="s">
        <v>1322</v>
      </c>
      <c r="I291" s="763" t="s">
        <v>1308</v>
      </c>
    </row>
    <row r="292" spans="1:9" ht="25.5">
      <c r="A292" s="763">
        <v>285</v>
      </c>
      <c r="B292" s="6" t="s">
        <v>289</v>
      </c>
      <c r="C292" s="738" t="s">
        <v>1321</v>
      </c>
      <c r="D292" s="763">
        <v>50</v>
      </c>
      <c r="E292" s="763" t="s">
        <v>168</v>
      </c>
      <c r="F292" s="767">
        <v>116.2</v>
      </c>
      <c r="G292" s="767">
        <f t="shared" si="4"/>
        <v>5810</v>
      </c>
      <c r="H292" s="763" t="s">
        <v>1322</v>
      </c>
      <c r="I292" s="763" t="s">
        <v>1308</v>
      </c>
    </row>
    <row r="293" spans="1:9" ht="25.5">
      <c r="A293" s="763">
        <v>286</v>
      </c>
      <c r="B293" s="6" t="s">
        <v>290</v>
      </c>
      <c r="C293" s="738" t="s">
        <v>1321</v>
      </c>
      <c r="D293" s="763">
        <v>10</v>
      </c>
      <c r="E293" s="763" t="s">
        <v>168</v>
      </c>
      <c r="F293" s="767">
        <v>290</v>
      </c>
      <c r="G293" s="767">
        <f t="shared" si="4"/>
        <v>2900</v>
      </c>
      <c r="H293" s="763" t="s">
        <v>1322</v>
      </c>
      <c r="I293" s="763" t="s">
        <v>1308</v>
      </c>
    </row>
    <row r="294" spans="1:9" ht="25.5">
      <c r="A294" s="763">
        <v>287</v>
      </c>
      <c r="B294" s="6" t="s">
        <v>291</v>
      </c>
      <c r="C294" s="738" t="s">
        <v>1321</v>
      </c>
      <c r="D294" s="763">
        <v>10</v>
      </c>
      <c r="E294" s="763" t="s">
        <v>168</v>
      </c>
      <c r="F294" s="767">
        <v>345.3</v>
      </c>
      <c r="G294" s="767">
        <f t="shared" si="4"/>
        <v>3453</v>
      </c>
      <c r="H294" s="763" t="s">
        <v>1322</v>
      </c>
      <c r="I294" s="763" t="s">
        <v>1308</v>
      </c>
    </row>
    <row r="295" spans="1:9" ht="25.5">
      <c r="A295" s="763">
        <v>288</v>
      </c>
      <c r="B295" s="6" t="s">
        <v>291</v>
      </c>
      <c r="C295" s="738" t="s">
        <v>1321</v>
      </c>
      <c r="D295" s="763">
        <v>10</v>
      </c>
      <c r="E295" s="763" t="s">
        <v>168</v>
      </c>
      <c r="F295" s="767">
        <v>448.5</v>
      </c>
      <c r="G295" s="767">
        <f t="shared" si="4"/>
        <v>4485</v>
      </c>
      <c r="H295" s="763" t="s">
        <v>1322</v>
      </c>
      <c r="I295" s="763" t="s">
        <v>1308</v>
      </c>
    </row>
    <row r="296" spans="1:9" ht="25.5">
      <c r="A296" s="763">
        <v>289</v>
      </c>
      <c r="B296" s="6" t="s">
        <v>292</v>
      </c>
      <c r="C296" s="738" t="s">
        <v>1321</v>
      </c>
      <c r="D296" s="763">
        <v>50</v>
      </c>
      <c r="E296" s="763" t="s">
        <v>168</v>
      </c>
      <c r="F296" s="767">
        <v>70.599999999999994</v>
      </c>
      <c r="G296" s="767">
        <f t="shared" si="4"/>
        <v>3529.9999999999995</v>
      </c>
      <c r="H296" s="763" t="s">
        <v>1322</v>
      </c>
      <c r="I296" s="763" t="s">
        <v>1308</v>
      </c>
    </row>
    <row r="297" spans="1:9" ht="25.5">
      <c r="A297" s="763">
        <v>290</v>
      </c>
      <c r="B297" s="6" t="s">
        <v>292</v>
      </c>
      <c r="C297" s="738" t="s">
        <v>1321</v>
      </c>
      <c r="D297" s="763">
        <v>50</v>
      </c>
      <c r="E297" s="763" t="s">
        <v>168</v>
      </c>
      <c r="F297" s="767">
        <v>125.6</v>
      </c>
      <c r="G297" s="767">
        <f t="shared" si="4"/>
        <v>6280</v>
      </c>
      <c r="H297" s="763" t="s">
        <v>1322</v>
      </c>
      <c r="I297" s="763" t="s">
        <v>1308</v>
      </c>
    </row>
    <row r="298" spans="1:9" ht="25.5">
      <c r="A298" s="763">
        <v>291</v>
      </c>
      <c r="B298" s="6" t="s">
        <v>292</v>
      </c>
      <c r="C298" s="738" t="s">
        <v>1321</v>
      </c>
      <c r="D298" s="763">
        <v>150</v>
      </c>
      <c r="E298" s="763" t="s">
        <v>168</v>
      </c>
      <c r="F298" s="767">
        <v>890</v>
      </c>
      <c r="G298" s="767">
        <f t="shared" si="4"/>
        <v>133500</v>
      </c>
      <c r="H298" s="763" t="s">
        <v>1322</v>
      </c>
      <c r="I298" s="763" t="s">
        <v>1308</v>
      </c>
    </row>
    <row r="299" spans="1:9" ht="25.5">
      <c r="A299" s="763">
        <v>292</v>
      </c>
      <c r="B299" s="6" t="s">
        <v>292</v>
      </c>
      <c r="C299" s="738" t="s">
        <v>1321</v>
      </c>
      <c r="D299" s="763">
        <v>150</v>
      </c>
      <c r="E299" s="763" t="s">
        <v>168</v>
      </c>
      <c r="F299" s="767">
        <v>720</v>
      </c>
      <c r="G299" s="767">
        <f t="shared" si="4"/>
        <v>108000</v>
      </c>
      <c r="H299" s="763" t="s">
        <v>1322</v>
      </c>
      <c r="I299" s="763" t="s">
        <v>1308</v>
      </c>
    </row>
    <row r="300" spans="1:9" ht="25.5">
      <c r="A300" s="763">
        <v>293</v>
      </c>
      <c r="B300" s="6" t="s">
        <v>293</v>
      </c>
      <c r="C300" s="738" t="s">
        <v>1321</v>
      </c>
      <c r="D300" s="763">
        <v>40</v>
      </c>
      <c r="E300" s="763" t="s">
        <v>168</v>
      </c>
      <c r="F300" s="767">
        <v>35.4</v>
      </c>
      <c r="G300" s="767">
        <f t="shared" si="4"/>
        <v>1416</v>
      </c>
      <c r="H300" s="763" t="s">
        <v>1322</v>
      </c>
      <c r="I300" s="763" t="s">
        <v>1308</v>
      </c>
    </row>
    <row r="301" spans="1:9" ht="25.5">
      <c r="A301" s="763">
        <v>294</v>
      </c>
      <c r="B301" s="6" t="s">
        <v>294</v>
      </c>
      <c r="C301" s="738" t="s">
        <v>1321</v>
      </c>
      <c r="D301" s="763">
        <v>150</v>
      </c>
      <c r="E301" s="763" t="s">
        <v>168</v>
      </c>
      <c r="F301" s="767">
        <v>440.5</v>
      </c>
      <c r="G301" s="767">
        <f t="shared" si="4"/>
        <v>66075</v>
      </c>
      <c r="H301" s="763" t="s">
        <v>1322</v>
      </c>
      <c r="I301" s="763" t="s">
        <v>1308</v>
      </c>
    </row>
    <row r="302" spans="1:9" ht="25.5">
      <c r="A302" s="763">
        <v>295</v>
      </c>
      <c r="B302" s="6" t="s">
        <v>294</v>
      </c>
      <c r="C302" s="738" t="s">
        <v>1321</v>
      </c>
      <c r="D302" s="763">
        <v>50</v>
      </c>
      <c r="E302" s="763" t="s">
        <v>168</v>
      </c>
      <c r="F302" s="767">
        <v>430</v>
      </c>
      <c r="G302" s="767">
        <f t="shared" si="4"/>
        <v>21500</v>
      </c>
      <c r="H302" s="763" t="s">
        <v>1322</v>
      </c>
      <c r="I302" s="763" t="s">
        <v>1308</v>
      </c>
    </row>
    <row r="303" spans="1:9" ht="25.5">
      <c r="A303" s="763">
        <v>296</v>
      </c>
      <c r="B303" s="6" t="s">
        <v>295</v>
      </c>
      <c r="C303" s="738" t="s">
        <v>1321</v>
      </c>
      <c r="D303" s="763">
        <v>4</v>
      </c>
      <c r="E303" s="763" t="s">
        <v>168</v>
      </c>
      <c r="F303" s="767">
        <v>124.3</v>
      </c>
      <c r="G303" s="767">
        <f t="shared" si="4"/>
        <v>497.2</v>
      </c>
      <c r="H303" s="763" t="s">
        <v>1322</v>
      </c>
      <c r="I303" s="763" t="s">
        <v>1308</v>
      </c>
    </row>
    <row r="304" spans="1:9" ht="25.5">
      <c r="A304" s="763">
        <v>297</v>
      </c>
      <c r="B304" s="6" t="s">
        <v>296</v>
      </c>
      <c r="C304" s="738" t="s">
        <v>1321</v>
      </c>
      <c r="D304" s="763">
        <v>15</v>
      </c>
      <c r="E304" s="763" t="s">
        <v>168</v>
      </c>
      <c r="F304" s="767">
        <v>66.599999999999994</v>
      </c>
      <c r="G304" s="767">
        <f t="shared" si="4"/>
        <v>998.99999999999989</v>
      </c>
      <c r="H304" s="763" t="s">
        <v>1322</v>
      </c>
      <c r="I304" s="763" t="s">
        <v>1308</v>
      </c>
    </row>
    <row r="305" spans="1:9" ht="25.5">
      <c r="A305" s="763">
        <v>298</v>
      </c>
      <c r="B305" s="6" t="s">
        <v>297</v>
      </c>
      <c r="C305" s="738" t="s">
        <v>1321</v>
      </c>
      <c r="D305" s="763">
        <v>4</v>
      </c>
      <c r="E305" s="763" t="s">
        <v>168</v>
      </c>
      <c r="F305" s="767">
        <v>373.75</v>
      </c>
      <c r="G305" s="767">
        <f t="shared" si="4"/>
        <v>1495</v>
      </c>
      <c r="H305" s="763" t="s">
        <v>1322</v>
      </c>
      <c r="I305" s="763" t="s">
        <v>1308</v>
      </c>
    </row>
    <row r="306" spans="1:9" ht="25.5">
      <c r="A306" s="763">
        <v>299</v>
      </c>
      <c r="B306" s="6" t="s">
        <v>298</v>
      </c>
      <c r="C306" s="738" t="s">
        <v>1321</v>
      </c>
      <c r="D306" s="763">
        <v>40</v>
      </c>
      <c r="E306" s="763" t="s">
        <v>168</v>
      </c>
      <c r="F306" s="767">
        <v>120</v>
      </c>
      <c r="G306" s="767">
        <f t="shared" si="4"/>
        <v>4800</v>
      </c>
      <c r="H306" s="763" t="s">
        <v>1322</v>
      </c>
      <c r="I306" s="763" t="s">
        <v>1308</v>
      </c>
    </row>
    <row r="307" spans="1:9" ht="25.5">
      <c r="A307" s="763">
        <v>300</v>
      </c>
      <c r="B307" s="6" t="s">
        <v>298</v>
      </c>
      <c r="C307" s="738" t="s">
        <v>1321</v>
      </c>
      <c r="D307" s="763">
        <v>40</v>
      </c>
      <c r="E307" s="763" t="s">
        <v>168</v>
      </c>
      <c r="F307" s="767">
        <v>170</v>
      </c>
      <c r="G307" s="767">
        <f t="shared" si="4"/>
        <v>6800</v>
      </c>
      <c r="H307" s="763" t="s">
        <v>1322</v>
      </c>
      <c r="I307" s="763" t="s">
        <v>1308</v>
      </c>
    </row>
    <row r="308" spans="1:9" ht="25.5">
      <c r="A308" s="763">
        <v>301</v>
      </c>
      <c r="B308" s="6" t="s">
        <v>299</v>
      </c>
      <c r="C308" s="738" t="s">
        <v>1321</v>
      </c>
      <c r="D308" s="763">
        <v>2</v>
      </c>
      <c r="E308" s="763" t="s">
        <v>168</v>
      </c>
      <c r="F308" s="767">
        <v>626.6</v>
      </c>
      <c r="G308" s="767">
        <f t="shared" si="4"/>
        <v>1253.2</v>
      </c>
      <c r="H308" s="763" t="s">
        <v>1322</v>
      </c>
      <c r="I308" s="763" t="s">
        <v>1308</v>
      </c>
    </row>
    <row r="309" spans="1:9" ht="25.5">
      <c r="A309" s="763">
        <v>302</v>
      </c>
      <c r="B309" s="6" t="s">
        <v>299</v>
      </c>
      <c r="C309" s="738" t="s">
        <v>1321</v>
      </c>
      <c r="D309" s="763">
        <v>10</v>
      </c>
      <c r="E309" s="763" t="s">
        <v>168</v>
      </c>
      <c r="F309" s="767">
        <v>120</v>
      </c>
      <c r="G309" s="767">
        <f t="shared" si="4"/>
        <v>1200</v>
      </c>
      <c r="H309" s="763" t="s">
        <v>1322</v>
      </c>
      <c r="I309" s="763" t="s">
        <v>1308</v>
      </c>
    </row>
    <row r="310" spans="1:9" ht="25.5">
      <c r="A310" s="763">
        <v>303</v>
      </c>
      <c r="B310" s="6" t="s">
        <v>300</v>
      </c>
      <c r="C310" s="738" t="s">
        <v>1321</v>
      </c>
      <c r="D310" s="763">
        <v>15</v>
      </c>
      <c r="E310" s="763" t="s">
        <v>168</v>
      </c>
      <c r="F310" s="767">
        <v>70.099999999999994</v>
      </c>
      <c r="G310" s="767">
        <f t="shared" si="4"/>
        <v>1051.5</v>
      </c>
      <c r="H310" s="763" t="s">
        <v>1322</v>
      </c>
      <c r="I310" s="763" t="s">
        <v>1308</v>
      </c>
    </row>
    <row r="311" spans="1:9" ht="25.5">
      <c r="A311" s="763">
        <v>304</v>
      </c>
      <c r="B311" s="6" t="s">
        <v>301</v>
      </c>
      <c r="C311" s="738" t="s">
        <v>1321</v>
      </c>
      <c r="D311" s="763">
        <v>15</v>
      </c>
      <c r="E311" s="763" t="s">
        <v>168</v>
      </c>
      <c r="F311" s="767">
        <v>324.39999999999998</v>
      </c>
      <c r="G311" s="767">
        <f t="shared" si="4"/>
        <v>4866</v>
      </c>
      <c r="H311" s="763" t="s">
        <v>1322</v>
      </c>
      <c r="I311" s="763" t="s">
        <v>1308</v>
      </c>
    </row>
    <row r="312" spans="1:9" ht="25.5">
      <c r="A312" s="763">
        <v>305</v>
      </c>
      <c r="B312" s="6" t="s">
        <v>302</v>
      </c>
      <c r="C312" s="738" t="s">
        <v>1321</v>
      </c>
      <c r="D312" s="763">
        <v>4</v>
      </c>
      <c r="E312" s="763" t="s">
        <v>168</v>
      </c>
      <c r="F312" s="767">
        <v>75.2</v>
      </c>
      <c r="G312" s="767">
        <f t="shared" si="4"/>
        <v>300.8</v>
      </c>
      <c r="H312" s="763" t="s">
        <v>1322</v>
      </c>
      <c r="I312" s="763" t="s">
        <v>1308</v>
      </c>
    </row>
    <row r="313" spans="1:9" ht="25.5">
      <c r="A313" s="763">
        <v>306</v>
      </c>
      <c r="B313" s="6" t="s">
        <v>303</v>
      </c>
      <c r="C313" s="738" t="s">
        <v>1321</v>
      </c>
      <c r="D313" s="763">
        <v>1</v>
      </c>
      <c r="E313" s="763" t="s">
        <v>168</v>
      </c>
      <c r="F313" s="767">
        <v>526.29999999999995</v>
      </c>
      <c r="G313" s="767">
        <f t="shared" si="4"/>
        <v>526.29999999999995</v>
      </c>
      <c r="H313" s="763" t="s">
        <v>1322</v>
      </c>
      <c r="I313" s="763" t="s">
        <v>1308</v>
      </c>
    </row>
    <row r="314" spans="1:9" ht="25.5">
      <c r="A314" s="763">
        <v>307</v>
      </c>
      <c r="B314" s="6" t="s">
        <v>304</v>
      </c>
      <c r="C314" s="738" t="s">
        <v>1321</v>
      </c>
      <c r="D314" s="763">
        <v>25</v>
      </c>
      <c r="E314" s="763" t="s">
        <v>168</v>
      </c>
      <c r="F314" s="767">
        <v>498</v>
      </c>
      <c r="G314" s="767">
        <f t="shared" si="4"/>
        <v>12450</v>
      </c>
      <c r="H314" s="763" t="s">
        <v>1322</v>
      </c>
      <c r="I314" s="763" t="s">
        <v>1308</v>
      </c>
    </row>
    <row r="315" spans="1:9" ht="25.5">
      <c r="A315" s="763">
        <v>308</v>
      </c>
      <c r="B315" s="6" t="s">
        <v>305</v>
      </c>
      <c r="C315" s="738" t="s">
        <v>1321</v>
      </c>
      <c r="D315" s="763">
        <v>1</v>
      </c>
      <c r="E315" s="763" t="s">
        <v>168</v>
      </c>
      <c r="F315" s="767">
        <v>226.5</v>
      </c>
      <c r="G315" s="767">
        <f t="shared" si="4"/>
        <v>226.5</v>
      </c>
      <c r="H315" s="763" t="s">
        <v>1322</v>
      </c>
      <c r="I315" s="763" t="s">
        <v>1308</v>
      </c>
    </row>
    <row r="316" spans="1:9" ht="25.5">
      <c r="A316" s="763">
        <v>309</v>
      </c>
      <c r="B316" s="6" t="s">
        <v>306</v>
      </c>
      <c r="C316" s="738" t="s">
        <v>1321</v>
      </c>
      <c r="D316" s="763">
        <v>2</v>
      </c>
      <c r="E316" s="763" t="s">
        <v>168</v>
      </c>
      <c r="F316" s="767">
        <v>635.9</v>
      </c>
      <c r="G316" s="767">
        <f t="shared" si="4"/>
        <v>1271.8</v>
      </c>
      <c r="H316" s="763" t="s">
        <v>1322</v>
      </c>
      <c r="I316" s="763" t="s">
        <v>1308</v>
      </c>
    </row>
    <row r="317" spans="1:9" ht="25.5">
      <c r="A317" s="763">
        <v>310</v>
      </c>
      <c r="B317" s="6" t="s">
        <v>307</v>
      </c>
      <c r="C317" s="738" t="s">
        <v>1321</v>
      </c>
      <c r="D317" s="763">
        <v>20</v>
      </c>
      <c r="E317" s="763" t="s">
        <v>168</v>
      </c>
      <c r="F317" s="767">
        <v>49.6</v>
      </c>
      <c r="G317" s="767">
        <f t="shared" si="4"/>
        <v>992</v>
      </c>
      <c r="H317" s="763" t="s">
        <v>1322</v>
      </c>
      <c r="I317" s="763" t="s">
        <v>1308</v>
      </c>
    </row>
    <row r="318" spans="1:9" ht="25.5">
      <c r="A318" s="763">
        <v>311</v>
      </c>
      <c r="B318" s="6" t="s">
        <v>308</v>
      </c>
      <c r="C318" s="738" t="s">
        <v>1321</v>
      </c>
      <c r="D318" s="763">
        <v>20</v>
      </c>
      <c r="E318" s="763" t="s">
        <v>168</v>
      </c>
      <c r="F318" s="767">
        <v>89.2</v>
      </c>
      <c r="G318" s="767">
        <f t="shared" si="4"/>
        <v>1784</v>
      </c>
      <c r="H318" s="763" t="s">
        <v>1322</v>
      </c>
      <c r="I318" s="763" t="s">
        <v>1308</v>
      </c>
    </row>
    <row r="319" spans="1:9" ht="25.5">
      <c r="A319" s="763">
        <v>312</v>
      </c>
      <c r="B319" s="6" t="s">
        <v>309</v>
      </c>
      <c r="C319" s="738" t="s">
        <v>1321</v>
      </c>
      <c r="D319" s="763">
        <v>25</v>
      </c>
      <c r="E319" s="763" t="s">
        <v>168</v>
      </c>
      <c r="F319" s="767">
        <v>136.30000000000001</v>
      </c>
      <c r="G319" s="767">
        <f t="shared" si="4"/>
        <v>3407.5000000000005</v>
      </c>
      <c r="H319" s="763" t="s">
        <v>1322</v>
      </c>
      <c r="I319" s="763" t="s">
        <v>1308</v>
      </c>
    </row>
    <row r="320" spans="1:9" ht="25.5">
      <c r="A320" s="763">
        <v>313</v>
      </c>
      <c r="B320" s="6" t="s">
        <v>310</v>
      </c>
      <c r="C320" s="738" t="s">
        <v>1321</v>
      </c>
      <c r="D320" s="763">
        <v>50</v>
      </c>
      <c r="E320" s="763" t="s">
        <v>168</v>
      </c>
      <c r="F320" s="767">
        <v>72.400000000000006</v>
      </c>
      <c r="G320" s="767">
        <f t="shared" si="4"/>
        <v>3620.0000000000005</v>
      </c>
      <c r="H320" s="763" t="s">
        <v>1322</v>
      </c>
      <c r="I320" s="763" t="s">
        <v>1308</v>
      </c>
    </row>
    <row r="321" spans="1:9" ht="25.5">
      <c r="A321" s="763">
        <v>314</v>
      </c>
      <c r="B321" s="6" t="s">
        <v>311</v>
      </c>
      <c r="C321" s="738" t="s">
        <v>1321</v>
      </c>
      <c r="D321" s="763">
        <v>5000</v>
      </c>
      <c r="E321" s="763" t="s">
        <v>168</v>
      </c>
      <c r="F321" s="767">
        <v>46.7</v>
      </c>
      <c r="G321" s="767">
        <f t="shared" si="4"/>
        <v>233500</v>
      </c>
      <c r="H321" s="763" t="s">
        <v>1322</v>
      </c>
      <c r="I321" s="763" t="s">
        <v>1308</v>
      </c>
    </row>
    <row r="322" spans="1:9" ht="25.5">
      <c r="A322" s="763">
        <v>315</v>
      </c>
      <c r="B322" s="6" t="s">
        <v>312</v>
      </c>
      <c r="C322" s="738" t="s">
        <v>1321</v>
      </c>
      <c r="D322" s="763">
        <v>50</v>
      </c>
      <c r="E322" s="763" t="s">
        <v>168</v>
      </c>
      <c r="F322" s="767">
        <v>45</v>
      </c>
      <c r="G322" s="767">
        <f t="shared" si="4"/>
        <v>2250</v>
      </c>
      <c r="H322" s="763" t="s">
        <v>1322</v>
      </c>
      <c r="I322" s="763" t="s">
        <v>1308</v>
      </c>
    </row>
    <row r="323" spans="1:9" ht="25.5">
      <c r="A323" s="763">
        <v>316</v>
      </c>
      <c r="B323" s="6" t="s">
        <v>313</v>
      </c>
      <c r="C323" s="738" t="s">
        <v>1321</v>
      </c>
      <c r="D323" s="763">
        <v>20</v>
      </c>
      <c r="E323" s="763" t="s">
        <v>168</v>
      </c>
      <c r="F323" s="767">
        <v>325</v>
      </c>
      <c r="G323" s="767">
        <f t="shared" si="4"/>
        <v>6500</v>
      </c>
      <c r="H323" s="763" t="s">
        <v>1322</v>
      </c>
      <c r="I323" s="763" t="s">
        <v>1308</v>
      </c>
    </row>
    <row r="324" spans="1:9" ht="25.5">
      <c r="A324" s="763">
        <v>317</v>
      </c>
      <c r="B324" s="6" t="s">
        <v>314</v>
      </c>
      <c r="C324" s="738" t="s">
        <v>1321</v>
      </c>
      <c r="D324" s="763">
        <v>60</v>
      </c>
      <c r="E324" s="763" t="s">
        <v>168</v>
      </c>
      <c r="F324" s="767">
        <v>42.8</v>
      </c>
      <c r="G324" s="767">
        <f t="shared" si="4"/>
        <v>2568</v>
      </c>
      <c r="H324" s="763" t="s">
        <v>1322</v>
      </c>
      <c r="I324" s="763" t="s">
        <v>1308</v>
      </c>
    </row>
    <row r="325" spans="1:9" ht="25.5">
      <c r="A325" s="763">
        <v>318</v>
      </c>
      <c r="B325" s="6" t="s">
        <v>315</v>
      </c>
      <c r="C325" s="738" t="s">
        <v>1321</v>
      </c>
      <c r="D325" s="763">
        <v>2</v>
      </c>
      <c r="E325" s="763" t="s">
        <v>168</v>
      </c>
      <c r="F325" s="767">
        <v>119.7</v>
      </c>
      <c r="G325" s="767">
        <f t="shared" si="4"/>
        <v>239.4</v>
      </c>
      <c r="H325" s="763" t="s">
        <v>1322</v>
      </c>
      <c r="I325" s="763" t="s">
        <v>1308</v>
      </c>
    </row>
    <row r="326" spans="1:9" ht="25.5">
      <c r="A326" s="763">
        <v>319</v>
      </c>
      <c r="B326" s="6" t="s">
        <v>316</v>
      </c>
      <c r="C326" s="738" t="s">
        <v>1321</v>
      </c>
      <c r="D326" s="763">
        <v>5</v>
      </c>
      <c r="E326" s="763" t="s">
        <v>168</v>
      </c>
      <c r="F326" s="767">
        <v>62.9</v>
      </c>
      <c r="G326" s="767">
        <f t="shared" si="4"/>
        <v>314.5</v>
      </c>
      <c r="H326" s="763" t="s">
        <v>1322</v>
      </c>
      <c r="I326" s="763" t="s">
        <v>1308</v>
      </c>
    </row>
    <row r="327" spans="1:9" ht="25.5">
      <c r="A327" s="763">
        <v>320</v>
      </c>
      <c r="B327" s="6" t="s">
        <v>317</v>
      </c>
      <c r="C327" s="738" t="s">
        <v>1321</v>
      </c>
      <c r="D327" s="763">
        <v>1</v>
      </c>
      <c r="E327" s="763" t="s">
        <v>168</v>
      </c>
      <c r="F327" s="767">
        <v>101.8</v>
      </c>
      <c r="G327" s="767">
        <f t="shared" si="4"/>
        <v>101.8</v>
      </c>
      <c r="H327" s="763" t="s">
        <v>1322</v>
      </c>
      <c r="I327" s="763" t="s">
        <v>1308</v>
      </c>
    </row>
    <row r="328" spans="1:9" ht="25.5">
      <c r="A328" s="763">
        <v>321</v>
      </c>
      <c r="B328" s="6" t="s">
        <v>318</v>
      </c>
      <c r="C328" s="738" t="s">
        <v>1321</v>
      </c>
      <c r="D328" s="763">
        <v>6</v>
      </c>
      <c r="E328" s="763" t="s">
        <v>168</v>
      </c>
      <c r="F328" s="767">
        <v>187.8</v>
      </c>
      <c r="G328" s="767">
        <f t="shared" si="4"/>
        <v>1126.8000000000002</v>
      </c>
      <c r="H328" s="763" t="s">
        <v>1322</v>
      </c>
      <c r="I328" s="763" t="s">
        <v>1308</v>
      </c>
    </row>
    <row r="329" spans="1:9" ht="25.5">
      <c r="A329" s="763">
        <v>322</v>
      </c>
      <c r="B329" s="6" t="s">
        <v>319</v>
      </c>
      <c r="C329" s="738" t="s">
        <v>1321</v>
      </c>
      <c r="D329" s="763">
        <v>50</v>
      </c>
      <c r="E329" s="763" t="s">
        <v>168</v>
      </c>
      <c r="F329" s="767">
        <v>85.1</v>
      </c>
      <c r="G329" s="767">
        <f t="shared" ref="G329:G392" si="5">D329*F329</f>
        <v>4255</v>
      </c>
      <c r="H329" s="763" t="s">
        <v>1322</v>
      </c>
      <c r="I329" s="763" t="s">
        <v>1308</v>
      </c>
    </row>
    <row r="330" spans="1:9" ht="25.5">
      <c r="A330" s="763">
        <v>323</v>
      </c>
      <c r="B330" s="6" t="s">
        <v>320</v>
      </c>
      <c r="C330" s="738" t="s">
        <v>1321</v>
      </c>
      <c r="D330" s="763">
        <v>60</v>
      </c>
      <c r="E330" s="763" t="s">
        <v>168</v>
      </c>
      <c r="F330" s="767">
        <v>52.9</v>
      </c>
      <c r="G330" s="767">
        <f t="shared" si="5"/>
        <v>3174</v>
      </c>
      <c r="H330" s="763" t="s">
        <v>1322</v>
      </c>
      <c r="I330" s="763" t="s">
        <v>1308</v>
      </c>
    </row>
    <row r="331" spans="1:9" ht="25.5">
      <c r="A331" s="763">
        <v>324</v>
      </c>
      <c r="B331" s="6" t="s">
        <v>321</v>
      </c>
      <c r="C331" s="738" t="s">
        <v>1321</v>
      </c>
      <c r="D331" s="763">
        <v>20</v>
      </c>
      <c r="E331" s="763" t="s">
        <v>168</v>
      </c>
      <c r="F331" s="767">
        <v>279.5</v>
      </c>
      <c r="G331" s="767">
        <f t="shared" si="5"/>
        <v>5590</v>
      </c>
      <c r="H331" s="763" t="s">
        <v>1322</v>
      </c>
      <c r="I331" s="763" t="s">
        <v>1308</v>
      </c>
    </row>
    <row r="332" spans="1:9" ht="25.5">
      <c r="A332" s="763">
        <v>325</v>
      </c>
      <c r="B332" s="6" t="s">
        <v>321</v>
      </c>
      <c r="C332" s="738" t="s">
        <v>1321</v>
      </c>
      <c r="D332" s="763">
        <v>20</v>
      </c>
      <c r="E332" s="763" t="s">
        <v>168</v>
      </c>
      <c r="F332" s="767">
        <v>331.5</v>
      </c>
      <c r="G332" s="767">
        <f t="shared" si="5"/>
        <v>6630</v>
      </c>
      <c r="H332" s="763" t="s">
        <v>1322</v>
      </c>
      <c r="I332" s="763" t="s">
        <v>1308</v>
      </c>
    </row>
    <row r="333" spans="1:9" ht="25.5">
      <c r="A333" s="763">
        <v>326</v>
      </c>
      <c r="B333" s="6" t="s">
        <v>322</v>
      </c>
      <c r="C333" s="738" t="s">
        <v>1321</v>
      </c>
      <c r="D333" s="763">
        <v>20</v>
      </c>
      <c r="E333" s="763" t="s">
        <v>168</v>
      </c>
      <c r="F333" s="767">
        <v>725.2</v>
      </c>
      <c r="G333" s="767">
        <f t="shared" si="5"/>
        <v>14504</v>
      </c>
      <c r="H333" s="763" t="s">
        <v>1322</v>
      </c>
      <c r="I333" s="763" t="s">
        <v>1308</v>
      </c>
    </row>
    <row r="334" spans="1:9" ht="25.5">
      <c r="A334" s="763">
        <v>327</v>
      </c>
      <c r="B334" s="6" t="s">
        <v>323</v>
      </c>
      <c r="C334" s="738" t="s">
        <v>1321</v>
      </c>
      <c r="D334" s="763">
        <v>2</v>
      </c>
      <c r="E334" s="763" t="s">
        <v>168</v>
      </c>
      <c r="F334" s="767">
        <v>1060</v>
      </c>
      <c r="G334" s="767">
        <f t="shared" si="5"/>
        <v>2120</v>
      </c>
      <c r="H334" s="763" t="s">
        <v>1322</v>
      </c>
      <c r="I334" s="763" t="s">
        <v>1308</v>
      </c>
    </row>
    <row r="335" spans="1:9" ht="25.5">
      <c r="A335" s="763">
        <v>328</v>
      </c>
      <c r="B335" s="6" t="s">
        <v>324</v>
      </c>
      <c r="C335" s="738" t="s">
        <v>1321</v>
      </c>
      <c r="D335" s="763">
        <v>2</v>
      </c>
      <c r="E335" s="763" t="s">
        <v>168</v>
      </c>
      <c r="F335" s="767">
        <v>136.69999999999999</v>
      </c>
      <c r="G335" s="767">
        <f t="shared" si="5"/>
        <v>273.39999999999998</v>
      </c>
      <c r="H335" s="763" t="s">
        <v>1322</v>
      </c>
      <c r="I335" s="763" t="s">
        <v>1308</v>
      </c>
    </row>
    <row r="336" spans="1:9" ht="25.5">
      <c r="A336" s="763">
        <v>329</v>
      </c>
      <c r="B336" s="6" t="s">
        <v>324</v>
      </c>
      <c r="C336" s="738" t="s">
        <v>1321</v>
      </c>
      <c r="D336" s="763">
        <v>1</v>
      </c>
      <c r="E336" s="763" t="s">
        <v>168</v>
      </c>
      <c r="F336" s="767">
        <v>208</v>
      </c>
      <c r="G336" s="767">
        <f t="shared" si="5"/>
        <v>208</v>
      </c>
      <c r="H336" s="763" t="s">
        <v>1322</v>
      </c>
      <c r="I336" s="763" t="s">
        <v>1308</v>
      </c>
    </row>
    <row r="337" spans="1:9" ht="25.5">
      <c r="A337" s="763">
        <v>330</v>
      </c>
      <c r="B337" s="6" t="s">
        <v>325</v>
      </c>
      <c r="C337" s="738" t="s">
        <v>1321</v>
      </c>
      <c r="D337" s="763">
        <v>2</v>
      </c>
      <c r="E337" s="763" t="s">
        <v>168</v>
      </c>
      <c r="F337" s="767">
        <v>99.2</v>
      </c>
      <c r="G337" s="767">
        <f t="shared" si="5"/>
        <v>198.4</v>
      </c>
      <c r="H337" s="763" t="s">
        <v>1322</v>
      </c>
      <c r="I337" s="763" t="s">
        <v>1308</v>
      </c>
    </row>
    <row r="338" spans="1:9" ht="25.5">
      <c r="A338" s="763">
        <v>331</v>
      </c>
      <c r="B338" s="6" t="s">
        <v>326</v>
      </c>
      <c r="C338" s="738" t="s">
        <v>1321</v>
      </c>
      <c r="D338" s="763">
        <v>40</v>
      </c>
      <c r="E338" s="763" t="s">
        <v>168</v>
      </c>
      <c r="F338" s="767">
        <v>125.5</v>
      </c>
      <c r="G338" s="767">
        <f t="shared" si="5"/>
        <v>5020</v>
      </c>
      <c r="H338" s="763" t="s">
        <v>1322</v>
      </c>
      <c r="I338" s="763" t="s">
        <v>1308</v>
      </c>
    </row>
    <row r="339" spans="1:9" ht="25.5">
      <c r="A339" s="763">
        <v>332</v>
      </c>
      <c r="B339" s="6" t="s">
        <v>327</v>
      </c>
      <c r="C339" s="738" t="s">
        <v>1321</v>
      </c>
      <c r="D339" s="763">
        <v>15</v>
      </c>
      <c r="E339" s="763" t="s">
        <v>168</v>
      </c>
      <c r="F339" s="767">
        <v>38.5</v>
      </c>
      <c r="G339" s="767">
        <f t="shared" si="5"/>
        <v>577.5</v>
      </c>
      <c r="H339" s="763" t="s">
        <v>1322</v>
      </c>
      <c r="I339" s="763" t="s">
        <v>1308</v>
      </c>
    </row>
    <row r="340" spans="1:9" ht="25.5">
      <c r="A340" s="763">
        <v>333</v>
      </c>
      <c r="B340" s="6" t="s">
        <v>328</v>
      </c>
      <c r="C340" s="738" t="s">
        <v>1321</v>
      </c>
      <c r="D340" s="763">
        <v>200</v>
      </c>
      <c r="E340" s="763" t="s">
        <v>168</v>
      </c>
      <c r="F340" s="767">
        <v>85</v>
      </c>
      <c r="G340" s="767">
        <f t="shared" si="5"/>
        <v>17000</v>
      </c>
      <c r="H340" s="763" t="s">
        <v>1322</v>
      </c>
      <c r="I340" s="763" t="s">
        <v>1308</v>
      </c>
    </row>
    <row r="341" spans="1:9" ht="25.5">
      <c r="A341" s="763">
        <v>334</v>
      </c>
      <c r="B341" s="6" t="s">
        <v>329</v>
      </c>
      <c r="C341" s="738" t="s">
        <v>1321</v>
      </c>
      <c r="D341" s="763">
        <v>5</v>
      </c>
      <c r="E341" s="763" t="s">
        <v>168</v>
      </c>
      <c r="F341" s="767">
        <v>101.2</v>
      </c>
      <c r="G341" s="767">
        <f t="shared" si="5"/>
        <v>506</v>
      </c>
      <c r="H341" s="763" t="s">
        <v>1322</v>
      </c>
      <c r="I341" s="763" t="s">
        <v>1308</v>
      </c>
    </row>
    <row r="342" spans="1:9" ht="25.5">
      <c r="A342" s="763">
        <v>335</v>
      </c>
      <c r="B342" s="6" t="s">
        <v>330</v>
      </c>
      <c r="C342" s="738" t="s">
        <v>1321</v>
      </c>
      <c r="D342" s="763">
        <v>200</v>
      </c>
      <c r="E342" s="763" t="s">
        <v>168</v>
      </c>
      <c r="F342" s="767">
        <v>90</v>
      </c>
      <c r="G342" s="767">
        <f t="shared" si="5"/>
        <v>18000</v>
      </c>
      <c r="H342" s="763" t="s">
        <v>1322</v>
      </c>
      <c r="I342" s="763" t="s">
        <v>1308</v>
      </c>
    </row>
    <row r="343" spans="1:9" ht="25.5">
      <c r="A343" s="763">
        <v>336</v>
      </c>
      <c r="B343" s="6" t="s">
        <v>331</v>
      </c>
      <c r="C343" s="738" t="s">
        <v>1321</v>
      </c>
      <c r="D343" s="763">
        <v>3</v>
      </c>
      <c r="E343" s="763" t="s">
        <v>168</v>
      </c>
      <c r="F343" s="767">
        <v>149.9</v>
      </c>
      <c r="G343" s="767">
        <f t="shared" si="5"/>
        <v>449.70000000000005</v>
      </c>
      <c r="H343" s="763" t="s">
        <v>1322</v>
      </c>
      <c r="I343" s="763" t="s">
        <v>1308</v>
      </c>
    </row>
    <row r="344" spans="1:9" ht="25.5">
      <c r="A344" s="763">
        <v>337</v>
      </c>
      <c r="B344" s="6" t="s">
        <v>332</v>
      </c>
      <c r="C344" s="738" t="s">
        <v>1321</v>
      </c>
      <c r="D344" s="763">
        <v>25</v>
      </c>
      <c r="E344" s="763" t="s">
        <v>168</v>
      </c>
      <c r="F344" s="767">
        <v>1800</v>
      </c>
      <c r="G344" s="767">
        <f t="shared" si="5"/>
        <v>45000</v>
      </c>
      <c r="H344" s="763" t="s">
        <v>1322</v>
      </c>
      <c r="I344" s="763" t="s">
        <v>1308</v>
      </c>
    </row>
    <row r="345" spans="1:9" ht="25.5">
      <c r="A345" s="763">
        <v>338</v>
      </c>
      <c r="B345" s="6" t="s">
        <v>333</v>
      </c>
      <c r="C345" s="738" t="s">
        <v>1321</v>
      </c>
      <c r="D345" s="763">
        <v>180</v>
      </c>
      <c r="E345" s="763" t="s">
        <v>168</v>
      </c>
      <c r="F345" s="767">
        <v>120.4</v>
      </c>
      <c r="G345" s="767">
        <f t="shared" si="5"/>
        <v>21672</v>
      </c>
      <c r="H345" s="763" t="s">
        <v>1322</v>
      </c>
      <c r="I345" s="763" t="s">
        <v>1308</v>
      </c>
    </row>
    <row r="346" spans="1:9" ht="25.5">
      <c r="A346" s="763">
        <v>339</v>
      </c>
      <c r="B346" s="6" t="s">
        <v>334</v>
      </c>
      <c r="C346" s="738" t="s">
        <v>1321</v>
      </c>
      <c r="D346" s="763">
        <v>200</v>
      </c>
      <c r="E346" s="763" t="s">
        <v>168</v>
      </c>
      <c r="F346" s="767">
        <v>140</v>
      </c>
      <c r="G346" s="767">
        <f t="shared" si="5"/>
        <v>28000</v>
      </c>
      <c r="H346" s="763" t="s">
        <v>1322</v>
      </c>
      <c r="I346" s="763" t="s">
        <v>1308</v>
      </c>
    </row>
    <row r="347" spans="1:9" ht="25.5">
      <c r="A347" s="763">
        <v>340</v>
      </c>
      <c r="B347" s="6" t="s">
        <v>334</v>
      </c>
      <c r="C347" s="738" t="s">
        <v>1321</v>
      </c>
      <c r="D347" s="763">
        <v>200</v>
      </c>
      <c r="E347" s="763" t="s">
        <v>168</v>
      </c>
      <c r="F347" s="767">
        <v>130</v>
      </c>
      <c r="G347" s="767">
        <f t="shared" si="5"/>
        <v>26000</v>
      </c>
      <c r="H347" s="763" t="s">
        <v>1322</v>
      </c>
      <c r="I347" s="763" t="s">
        <v>1308</v>
      </c>
    </row>
    <row r="348" spans="1:9" ht="25.5">
      <c r="A348" s="763">
        <v>341</v>
      </c>
      <c r="B348" s="6" t="s">
        <v>335</v>
      </c>
      <c r="C348" s="738" t="s">
        <v>1321</v>
      </c>
      <c r="D348" s="763">
        <v>200</v>
      </c>
      <c r="E348" s="763" t="s">
        <v>168</v>
      </c>
      <c r="F348" s="767">
        <v>140</v>
      </c>
      <c r="G348" s="767">
        <f t="shared" si="5"/>
        <v>28000</v>
      </c>
      <c r="H348" s="763" t="s">
        <v>1322</v>
      </c>
      <c r="I348" s="763" t="s">
        <v>1308</v>
      </c>
    </row>
    <row r="349" spans="1:9" ht="25.5">
      <c r="A349" s="763">
        <v>342</v>
      </c>
      <c r="B349" s="6" t="s">
        <v>336</v>
      </c>
      <c r="C349" s="738" t="s">
        <v>1321</v>
      </c>
      <c r="D349" s="763">
        <v>70</v>
      </c>
      <c r="E349" s="763" t="s">
        <v>168</v>
      </c>
      <c r="F349" s="767">
        <v>140</v>
      </c>
      <c r="G349" s="767">
        <f t="shared" si="5"/>
        <v>9800</v>
      </c>
      <c r="H349" s="763" t="s">
        <v>1322</v>
      </c>
      <c r="I349" s="763" t="s">
        <v>1308</v>
      </c>
    </row>
    <row r="350" spans="1:9" ht="25.5">
      <c r="A350" s="763">
        <v>343</v>
      </c>
      <c r="B350" s="6" t="s">
        <v>337</v>
      </c>
      <c r="C350" s="738" t="s">
        <v>1321</v>
      </c>
      <c r="D350" s="763">
        <v>200</v>
      </c>
      <c r="E350" s="763" t="s">
        <v>168</v>
      </c>
      <c r="F350" s="767">
        <v>140</v>
      </c>
      <c r="G350" s="767">
        <f t="shared" si="5"/>
        <v>28000</v>
      </c>
      <c r="H350" s="763" t="s">
        <v>1322</v>
      </c>
      <c r="I350" s="763" t="s">
        <v>1308</v>
      </c>
    </row>
    <row r="351" spans="1:9" ht="25.5">
      <c r="A351" s="763">
        <v>344</v>
      </c>
      <c r="B351" s="6" t="s">
        <v>338</v>
      </c>
      <c r="C351" s="738" t="s">
        <v>1321</v>
      </c>
      <c r="D351" s="763">
        <v>300</v>
      </c>
      <c r="E351" s="763" t="s">
        <v>168</v>
      </c>
      <c r="F351" s="767">
        <v>140</v>
      </c>
      <c r="G351" s="767">
        <f t="shared" si="5"/>
        <v>42000</v>
      </c>
      <c r="H351" s="763" t="s">
        <v>1322</v>
      </c>
      <c r="I351" s="763" t="s">
        <v>1308</v>
      </c>
    </row>
    <row r="352" spans="1:9" ht="25.5">
      <c r="A352" s="763">
        <v>345</v>
      </c>
      <c r="B352" s="6" t="s">
        <v>339</v>
      </c>
      <c r="C352" s="738" t="s">
        <v>1321</v>
      </c>
      <c r="D352" s="763">
        <v>300</v>
      </c>
      <c r="E352" s="763" t="s">
        <v>168</v>
      </c>
      <c r="F352" s="767">
        <v>140</v>
      </c>
      <c r="G352" s="767">
        <f t="shared" si="5"/>
        <v>42000</v>
      </c>
      <c r="H352" s="763" t="s">
        <v>1322</v>
      </c>
      <c r="I352" s="763" t="s">
        <v>1308</v>
      </c>
    </row>
    <row r="353" spans="1:9" ht="25.5">
      <c r="A353" s="763">
        <v>346</v>
      </c>
      <c r="B353" s="6" t="s">
        <v>340</v>
      </c>
      <c r="C353" s="738" t="s">
        <v>1321</v>
      </c>
      <c r="D353" s="763">
        <v>3</v>
      </c>
      <c r="E353" s="763" t="s">
        <v>168</v>
      </c>
      <c r="F353" s="767">
        <v>50</v>
      </c>
      <c r="G353" s="767">
        <f t="shared" si="5"/>
        <v>150</v>
      </c>
      <c r="H353" s="763" t="s">
        <v>1322</v>
      </c>
      <c r="I353" s="763" t="s">
        <v>1308</v>
      </c>
    </row>
    <row r="354" spans="1:9" ht="25.5">
      <c r="A354" s="763">
        <v>347</v>
      </c>
      <c r="B354" s="6" t="s">
        <v>340</v>
      </c>
      <c r="C354" s="738" t="s">
        <v>1321</v>
      </c>
      <c r="D354" s="763">
        <v>1</v>
      </c>
      <c r="E354" s="763" t="s">
        <v>168</v>
      </c>
      <c r="F354" s="767">
        <v>760.7</v>
      </c>
      <c r="G354" s="767">
        <f t="shared" si="5"/>
        <v>760.7</v>
      </c>
      <c r="H354" s="763" t="s">
        <v>1322</v>
      </c>
      <c r="I354" s="763" t="s">
        <v>1308</v>
      </c>
    </row>
    <row r="355" spans="1:9" ht="25.5">
      <c r="A355" s="763">
        <v>348</v>
      </c>
      <c r="B355" s="6" t="s">
        <v>341</v>
      </c>
      <c r="C355" s="738" t="s">
        <v>1321</v>
      </c>
      <c r="D355" s="763">
        <v>2</v>
      </c>
      <c r="E355" s="763" t="s">
        <v>168</v>
      </c>
      <c r="F355" s="767">
        <v>108.7</v>
      </c>
      <c r="G355" s="767">
        <f t="shared" si="5"/>
        <v>217.4</v>
      </c>
      <c r="H355" s="763" t="s">
        <v>1322</v>
      </c>
      <c r="I355" s="763" t="s">
        <v>1308</v>
      </c>
    </row>
    <row r="356" spans="1:9" ht="25.5">
      <c r="A356" s="763">
        <v>349</v>
      </c>
      <c r="B356" s="6" t="s">
        <v>342</v>
      </c>
      <c r="C356" s="738" t="s">
        <v>1321</v>
      </c>
      <c r="D356" s="763">
        <v>400</v>
      </c>
      <c r="E356" s="763" t="s">
        <v>168</v>
      </c>
      <c r="F356" s="767">
        <v>81.05</v>
      </c>
      <c r="G356" s="767">
        <f t="shared" si="5"/>
        <v>32420</v>
      </c>
      <c r="H356" s="763" t="s">
        <v>1322</v>
      </c>
      <c r="I356" s="763" t="s">
        <v>1308</v>
      </c>
    </row>
    <row r="357" spans="1:9" ht="25.5">
      <c r="A357" s="763">
        <v>350</v>
      </c>
      <c r="B357" s="6" t="s">
        <v>343</v>
      </c>
      <c r="C357" s="738" t="s">
        <v>1321</v>
      </c>
      <c r="D357" s="763">
        <v>10</v>
      </c>
      <c r="E357" s="763" t="s">
        <v>168</v>
      </c>
      <c r="F357" s="767">
        <v>196.6</v>
      </c>
      <c r="G357" s="767">
        <f t="shared" si="5"/>
        <v>1966</v>
      </c>
      <c r="H357" s="763" t="s">
        <v>1322</v>
      </c>
      <c r="I357" s="763" t="s">
        <v>1308</v>
      </c>
    </row>
    <row r="358" spans="1:9" ht="25.5">
      <c r="A358" s="763">
        <v>351</v>
      </c>
      <c r="B358" s="6" t="s">
        <v>343</v>
      </c>
      <c r="C358" s="738" t="s">
        <v>1321</v>
      </c>
      <c r="D358" s="763">
        <v>10</v>
      </c>
      <c r="E358" s="763" t="s">
        <v>168</v>
      </c>
      <c r="F358" s="767">
        <v>184.7</v>
      </c>
      <c r="G358" s="767">
        <f t="shared" si="5"/>
        <v>1847</v>
      </c>
      <c r="H358" s="763" t="s">
        <v>1322</v>
      </c>
      <c r="I358" s="763" t="s">
        <v>1308</v>
      </c>
    </row>
    <row r="359" spans="1:9" ht="25.5">
      <c r="A359" s="763">
        <v>352</v>
      </c>
      <c r="B359" s="6" t="s">
        <v>344</v>
      </c>
      <c r="C359" s="738" t="s">
        <v>1321</v>
      </c>
      <c r="D359" s="763">
        <v>10</v>
      </c>
      <c r="E359" s="763" t="s">
        <v>168</v>
      </c>
      <c r="F359" s="767">
        <v>502.6</v>
      </c>
      <c r="G359" s="767">
        <f t="shared" si="5"/>
        <v>5026</v>
      </c>
      <c r="H359" s="763" t="s">
        <v>1322</v>
      </c>
      <c r="I359" s="763" t="s">
        <v>1308</v>
      </c>
    </row>
    <row r="360" spans="1:9" ht="25.5">
      <c r="A360" s="763">
        <v>353</v>
      </c>
      <c r="B360" s="6" t="s">
        <v>345</v>
      </c>
      <c r="C360" s="738" t="s">
        <v>1321</v>
      </c>
      <c r="D360" s="763">
        <v>20</v>
      </c>
      <c r="E360" s="763" t="s">
        <v>168</v>
      </c>
      <c r="F360" s="767">
        <v>232.5</v>
      </c>
      <c r="G360" s="767">
        <f t="shared" si="5"/>
        <v>4650</v>
      </c>
      <c r="H360" s="763" t="s">
        <v>1322</v>
      </c>
      <c r="I360" s="763" t="s">
        <v>1308</v>
      </c>
    </row>
    <row r="361" spans="1:9" ht="25.5">
      <c r="A361" s="763">
        <v>354</v>
      </c>
      <c r="B361" s="6" t="s">
        <v>346</v>
      </c>
      <c r="C361" s="738" t="s">
        <v>1321</v>
      </c>
      <c r="D361" s="763">
        <v>10</v>
      </c>
      <c r="E361" s="763" t="s">
        <v>168</v>
      </c>
      <c r="F361" s="767">
        <v>43</v>
      </c>
      <c r="G361" s="767">
        <f t="shared" si="5"/>
        <v>430</v>
      </c>
      <c r="H361" s="763" t="s">
        <v>1322</v>
      </c>
      <c r="I361" s="763" t="s">
        <v>1308</v>
      </c>
    </row>
    <row r="362" spans="1:9" ht="25.5">
      <c r="A362" s="763">
        <v>355</v>
      </c>
      <c r="B362" s="6" t="s">
        <v>347</v>
      </c>
      <c r="C362" s="738" t="s">
        <v>1321</v>
      </c>
      <c r="D362" s="763">
        <v>20</v>
      </c>
      <c r="E362" s="763" t="s">
        <v>168</v>
      </c>
      <c r="F362" s="767">
        <v>195.6</v>
      </c>
      <c r="G362" s="767">
        <f t="shared" si="5"/>
        <v>3912</v>
      </c>
      <c r="H362" s="763" t="s">
        <v>1322</v>
      </c>
      <c r="I362" s="763" t="s">
        <v>1308</v>
      </c>
    </row>
    <row r="363" spans="1:9" ht="25.5">
      <c r="A363" s="763">
        <v>356</v>
      </c>
      <c r="B363" s="6" t="s">
        <v>347</v>
      </c>
      <c r="C363" s="738" t="s">
        <v>1321</v>
      </c>
      <c r="D363" s="763">
        <v>20</v>
      </c>
      <c r="E363" s="763" t="s">
        <v>168</v>
      </c>
      <c r="F363" s="767">
        <v>173.5</v>
      </c>
      <c r="G363" s="767">
        <f t="shared" si="5"/>
        <v>3470</v>
      </c>
      <c r="H363" s="763" t="s">
        <v>1322</v>
      </c>
      <c r="I363" s="763" t="s">
        <v>1308</v>
      </c>
    </row>
    <row r="364" spans="1:9" ht="25.5">
      <c r="A364" s="763">
        <v>357</v>
      </c>
      <c r="B364" s="6" t="s">
        <v>348</v>
      </c>
      <c r="C364" s="738" t="s">
        <v>1321</v>
      </c>
      <c r="D364" s="763">
        <v>150</v>
      </c>
      <c r="E364" s="763" t="s">
        <v>168</v>
      </c>
      <c r="F364" s="767">
        <v>51.9</v>
      </c>
      <c r="G364" s="767">
        <f t="shared" si="5"/>
        <v>7785</v>
      </c>
      <c r="H364" s="763" t="s">
        <v>1322</v>
      </c>
      <c r="I364" s="763" t="s">
        <v>1308</v>
      </c>
    </row>
    <row r="365" spans="1:9" ht="25.5">
      <c r="A365" s="763">
        <v>358</v>
      </c>
      <c r="B365" s="6" t="s">
        <v>349</v>
      </c>
      <c r="C365" s="738" t="s">
        <v>1321</v>
      </c>
      <c r="D365" s="763">
        <v>40</v>
      </c>
      <c r="E365" s="763" t="s">
        <v>168</v>
      </c>
      <c r="F365" s="767">
        <v>750</v>
      </c>
      <c r="G365" s="767">
        <f t="shared" si="5"/>
        <v>30000</v>
      </c>
      <c r="H365" s="763" t="s">
        <v>1322</v>
      </c>
      <c r="I365" s="763" t="s">
        <v>1308</v>
      </c>
    </row>
    <row r="366" spans="1:9" ht="25.5">
      <c r="A366" s="763">
        <v>359</v>
      </c>
      <c r="B366" s="6" t="s">
        <v>350</v>
      </c>
      <c r="C366" s="738" t="s">
        <v>1321</v>
      </c>
      <c r="D366" s="763">
        <v>3</v>
      </c>
      <c r="E366" s="763" t="s">
        <v>168</v>
      </c>
      <c r="F366" s="767">
        <v>85.5</v>
      </c>
      <c r="G366" s="767">
        <f t="shared" si="5"/>
        <v>256.5</v>
      </c>
      <c r="H366" s="763" t="s">
        <v>1322</v>
      </c>
      <c r="I366" s="763" t="s">
        <v>1308</v>
      </c>
    </row>
    <row r="367" spans="1:9" ht="25.5">
      <c r="A367" s="763">
        <v>360</v>
      </c>
      <c r="B367" s="6" t="s">
        <v>351</v>
      </c>
      <c r="C367" s="738" t="s">
        <v>1321</v>
      </c>
      <c r="D367" s="763">
        <v>5</v>
      </c>
      <c r="E367" s="763" t="s">
        <v>168</v>
      </c>
      <c r="F367" s="767">
        <v>46.9</v>
      </c>
      <c r="G367" s="767">
        <f t="shared" si="5"/>
        <v>234.5</v>
      </c>
      <c r="H367" s="763" t="s">
        <v>1322</v>
      </c>
      <c r="I367" s="763" t="s">
        <v>1308</v>
      </c>
    </row>
    <row r="368" spans="1:9" ht="25.5">
      <c r="A368" s="763">
        <v>361</v>
      </c>
      <c r="B368" s="6" t="s">
        <v>352</v>
      </c>
      <c r="C368" s="738" t="s">
        <v>1321</v>
      </c>
      <c r="D368" s="763">
        <v>15</v>
      </c>
      <c r="E368" s="763" t="s">
        <v>168</v>
      </c>
      <c r="F368" s="767">
        <v>820</v>
      </c>
      <c r="G368" s="767">
        <f t="shared" si="5"/>
        <v>12300</v>
      </c>
      <c r="H368" s="763" t="s">
        <v>1322</v>
      </c>
      <c r="I368" s="763" t="s">
        <v>1308</v>
      </c>
    </row>
    <row r="369" spans="1:9" ht="25.5">
      <c r="A369" s="763">
        <v>362</v>
      </c>
      <c r="B369" s="6" t="s">
        <v>352</v>
      </c>
      <c r="C369" s="738" t="s">
        <v>1321</v>
      </c>
      <c r="D369" s="763">
        <v>30</v>
      </c>
      <c r="E369" s="763" t="s">
        <v>168</v>
      </c>
      <c r="F369" s="767">
        <v>470</v>
      </c>
      <c r="G369" s="767">
        <f t="shared" si="5"/>
        <v>14100</v>
      </c>
      <c r="H369" s="763" t="s">
        <v>1322</v>
      </c>
      <c r="I369" s="763" t="s">
        <v>1308</v>
      </c>
    </row>
    <row r="370" spans="1:9" ht="25.5">
      <c r="A370" s="763">
        <v>363</v>
      </c>
      <c r="B370" s="6" t="s">
        <v>353</v>
      </c>
      <c r="C370" s="738" t="s">
        <v>1321</v>
      </c>
      <c r="D370" s="763">
        <v>20</v>
      </c>
      <c r="E370" s="763" t="s">
        <v>168</v>
      </c>
      <c r="F370" s="767">
        <v>2574</v>
      </c>
      <c r="G370" s="767">
        <f t="shared" si="5"/>
        <v>51480</v>
      </c>
      <c r="H370" s="763" t="s">
        <v>1322</v>
      </c>
      <c r="I370" s="763" t="s">
        <v>1308</v>
      </c>
    </row>
    <row r="371" spans="1:9" ht="25.5">
      <c r="A371" s="763">
        <v>364</v>
      </c>
      <c r="B371" s="6" t="s">
        <v>354</v>
      </c>
      <c r="C371" s="738" t="s">
        <v>1321</v>
      </c>
      <c r="D371" s="763">
        <v>3</v>
      </c>
      <c r="E371" s="763" t="s">
        <v>168</v>
      </c>
      <c r="F371" s="767">
        <v>280</v>
      </c>
      <c r="G371" s="767">
        <f t="shared" si="5"/>
        <v>840</v>
      </c>
      <c r="H371" s="763" t="s">
        <v>1322</v>
      </c>
      <c r="I371" s="763" t="s">
        <v>1308</v>
      </c>
    </row>
    <row r="372" spans="1:9" ht="25.5">
      <c r="A372" s="763">
        <v>365</v>
      </c>
      <c r="B372" s="6" t="s">
        <v>354</v>
      </c>
      <c r="C372" s="738" t="s">
        <v>1321</v>
      </c>
      <c r="D372" s="763">
        <v>3</v>
      </c>
      <c r="E372" s="763" t="s">
        <v>168</v>
      </c>
      <c r="F372" s="767">
        <v>320</v>
      </c>
      <c r="G372" s="767">
        <f t="shared" si="5"/>
        <v>960</v>
      </c>
      <c r="H372" s="763" t="s">
        <v>1322</v>
      </c>
      <c r="I372" s="763" t="s">
        <v>1308</v>
      </c>
    </row>
    <row r="373" spans="1:9" ht="25.5">
      <c r="A373" s="763">
        <v>366</v>
      </c>
      <c r="B373" s="6" t="s">
        <v>354</v>
      </c>
      <c r="C373" s="738" t="s">
        <v>1321</v>
      </c>
      <c r="D373" s="763">
        <v>3</v>
      </c>
      <c r="E373" s="763" t="s">
        <v>168</v>
      </c>
      <c r="F373" s="767">
        <v>450</v>
      </c>
      <c r="G373" s="767">
        <f t="shared" si="5"/>
        <v>1350</v>
      </c>
      <c r="H373" s="763" t="s">
        <v>1322</v>
      </c>
      <c r="I373" s="763" t="s">
        <v>1308</v>
      </c>
    </row>
    <row r="374" spans="1:9" ht="25.5">
      <c r="A374" s="763">
        <v>367</v>
      </c>
      <c r="B374" s="6" t="s">
        <v>355</v>
      </c>
      <c r="C374" s="738" t="s">
        <v>1321</v>
      </c>
      <c r="D374" s="763">
        <v>3</v>
      </c>
      <c r="E374" s="763" t="s">
        <v>168</v>
      </c>
      <c r="F374" s="767">
        <v>140</v>
      </c>
      <c r="G374" s="767">
        <f t="shared" si="5"/>
        <v>420</v>
      </c>
      <c r="H374" s="763" t="s">
        <v>1322</v>
      </c>
      <c r="I374" s="763" t="s">
        <v>1308</v>
      </c>
    </row>
    <row r="375" spans="1:9" ht="25.5">
      <c r="A375" s="763">
        <v>368</v>
      </c>
      <c r="B375" s="6" t="s">
        <v>355</v>
      </c>
      <c r="C375" s="738" t="s">
        <v>1321</v>
      </c>
      <c r="D375" s="763">
        <v>3</v>
      </c>
      <c r="E375" s="763" t="s">
        <v>168</v>
      </c>
      <c r="F375" s="767">
        <v>190</v>
      </c>
      <c r="G375" s="767">
        <f t="shared" si="5"/>
        <v>570</v>
      </c>
      <c r="H375" s="763" t="s">
        <v>1322</v>
      </c>
      <c r="I375" s="763" t="s">
        <v>1308</v>
      </c>
    </row>
    <row r="376" spans="1:9" ht="25.5">
      <c r="A376" s="763">
        <v>369</v>
      </c>
      <c r="B376" s="6" t="s">
        <v>355</v>
      </c>
      <c r="C376" s="738" t="s">
        <v>1321</v>
      </c>
      <c r="D376" s="763">
        <v>3</v>
      </c>
      <c r="E376" s="763" t="s">
        <v>168</v>
      </c>
      <c r="F376" s="767">
        <v>320</v>
      </c>
      <c r="G376" s="767">
        <f t="shared" si="5"/>
        <v>960</v>
      </c>
      <c r="H376" s="763" t="s">
        <v>1322</v>
      </c>
      <c r="I376" s="763" t="s">
        <v>1308</v>
      </c>
    </row>
    <row r="377" spans="1:9" ht="25.5">
      <c r="A377" s="763">
        <v>370</v>
      </c>
      <c r="B377" s="6" t="s">
        <v>356</v>
      </c>
      <c r="C377" s="738" t="s">
        <v>1321</v>
      </c>
      <c r="D377" s="763">
        <v>25</v>
      </c>
      <c r="E377" s="763" t="s">
        <v>168</v>
      </c>
      <c r="F377" s="767">
        <v>1203.2</v>
      </c>
      <c r="G377" s="767">
        <f t="shared" si="5"/>
        <v>30080</v>
      </c>
      <c r="H377" s="763" t="s">
        <v>1322</v>
      </c>
      <c r="I377" s="763" t="s">
        <v>1308</v>
      </c>
    </row>
    <row r="378" spans="1:9" ht="25.5">
      <c r="A378" s="763">
        <v>371</v>
      </c>
      <c r="B378" s="6" t="s">
        <v>357</v>
      </c>
      <c r="C378" s="738" t="s">
        <v>1321</v>
      </c>
      <c r="D378" s="763">
        <v>10</v>
      </c>
      <c r="E378" s="763" t="s">
        <v>168</v>
      </c>
      <c r="F378" s="767">
        <v>342.05</v>
      </c>
      <c r="G378" s="767">
        <f t="shared" si="5"/>
        <v>3420.5</v>
      </c>
      <c r="H378" s="763" t="s">
        <v>1322</v>
      </c>
      <c r="I378" s="763" t="s">
        <v>1308</v>
      </c>
    </row>
    <row r="379" spans="1:9" ht="25.5">
      <c r="A379" s="763">
        <v>372</v>
      </c>
      <c r="B379" s="6" t="s">
        <v>358</v>
      </c>
      <c r="C379" s="738" t="s">
        <v>1321</v>
      </c>
      <c r="D379" s="763">
        <v>100</v>
      </c>
      <c r="E379" s="763" t="s">
        <v>168</v>
      </c>
      <c r="F379" s="767">
        <v>29.9</v>
      </c>
      <c r="G379" s="767">
        <f t="shared" si="5"/>
        <v>2990</v>
      </c>
      <c r="H379" s="763" t="s">
        <v>1322</v>
      </c>
      <c r="I379" s="763" t="s">
        <v>1308</v>
      </c>
    </row>
    <row r="380" spans="1:9" ht="25.5">
      <c r="A380" s="763">
        <v>373</v>
      </c>
      <c r="B380" s="6" t="s">
        <v>359</v>
      </c>
      <c r="C380" s="738" t="s">
        <v>1321</v>
      </c>
      <c r="D380" s="763">
        <v>10</v>
      </c>
      <c r="E380" s="763" t="s">
        <v>168</v>
      </c>
      <c r="F380" s="767">
        <v>620</v>
      </c>
      <c r="G380" s="767">
        <f t="shared" si="5"/>
        <v>6200</v>
      </c>
      <c r="H380" s="763" t="s">
        <v>1322</v>
      </c>
      <c r="I380" s="763" t="s">
        <v>1308</v>
      </c>
    </row>
    <row r="381" spans="1:9" ht="25.5">
      <c r="A381" s="763">
        <v>374</v>
      </c>
      <c r="B381" s="6" t="s">
        <v>360</v>
      </c>
      <c r="C381" s="738" t="s">
        <v>1321</v>
      </c>
      <c r="D381" s="763">
        <v>20</v>
      </c>
      <c r="E381" s="763" t="s">
        <v>168</v>
      </c>
      <c r="F381" s="767">
        <v>707.5</v>
      </c>
      <c r="G381" s="767">
        <f t="shared" si="5"/>
        <v>14150</v>
      </c>
      <c r="H381" s="763" t="s">
        <v>1322</v>
      </c>
      <c r="I381" s="763" t="s">
        <v>1308</v>
      </c>
    </row>
    <row r="382" spans="1:9" ht="25.5">
      <c r="A382" s="763">
        <v>375</v>
      </c>
      <c r="B382" s="6" t="s">
        <v>361</v>
      </c>
      <c r="C382" s="738" t="s">
        <v>1321</v>
      </c>
      <c r="D382" s="763">
        <v>25</v>
      </c>
      <c r="E382" s="763" t="s">
        <v>168</v>
      </c>
      <c r="F382" s="767">
        <v>2223</v>
      </c>
      <c r="G382" s="767">
        <f t="shared" si="5"/>
        <v>55575</v>
      </c>
      <c r="H382" s="763" t="s">
        <v>1322</v>
      </c>
      <c r="I382" s="763" t="s">
        <v>1308</v>
      </c>
    </row>
    <row r="383" spans="1:9" ht="25.5">
      <c r="A383" s="763">
        <v>376</v>
      </c>
      <c r="B383" s="6" t="s">
        <v>362</v>
      </c>
      <c r="C383" s="738" t="s">
        <v>1321</v>
      </c>
      <c r="D383" s="763">
        <v>20</v>
      </c>
      <c r="E383" s="763" t="s">
        <v>168</v>
      </c>
      <c r="F383" s="767">
        <v>120</v>
      </c>
      <c r="G383" s="767">
        <f t="shared" si="5"/>
        <v>2400</v>
      </c>
      <c r="H383" s="763" t="s">
        <v>1322</v>
      </c>
      <c r="I383" s="763" t="s">
        <v>1308</v>
      </c>
    </row>
    <row r="384" spans="1:9" ht="25.5">
      <c r="A384" s="763">
        <v>377</v>
      </c>
      <c r="B384" s="6" t="s">
        <v>362</v>
      </c>
      <c r="C384" s="738" t="s">
        <v>1321</v>
      </c>
      <c r="D384" s="763">
        <v>20</v>
      </c>
      <c r="E384" s="763" t="s">
        <v>168</v>
      </c>
      <c r="F384" s="767">
        <v>260</v>
      </c>
      <c r="G384" s="767">
        <f t="shared" si="5"/>
        <v>5200</v>
      </c>
      <c r="H384" s="763" t="s">
        <v>1322</v>
      </c>
      <c r="I384" s="763" t="s">
        <v>1308</v>
      </c>
    </row>
    <row r="385" spans="1:9" ht="25.5">
      <c r="A385" s="763">
        <v>378</v>
      </c>
      <c r="B385" s="6" t="s">
        <v>363</v>
      </c>
      <c r="C385" s="738" t="s">
        <v>1321</v>
      </c>
      <c r="D385" s="763">
        <v>10</v>
      </c>
      <c r="E385" s="763" t="s">
        <v>168</v>
      </c>
      <c r="F385" s="767">
        <v>97.1</v>
      </c>
      <c r="G385" s="767">
        <f t="shared" si="5"/>
        <v>971</v>
      </c>
      <c r="H385" s="763" t="s">
        <v>1322</v>
      </c>
      <c r="I385" s="763" t="s">
        <v>1308</v>
      </c>
    </row>
    <row r="386" spans="1:9" ht="25.5">
      <c r="A386" s="763">
        <v>379</v>
      </c>
      <c r="B386" s="6" t="s">
        <v>364</v>
      </c>
      <c r="C386" s="738" t="s">
        <v>1321</v>
      </c>
      <c r="D386" s="763">
        <v>150</v>
      </c>
      <c r="E386" s="763" t="s">
        <v>168</v>
      </c>
      <c r="F386" s="767">
        <v>83.5</v>
      </c>
      <c r="G386" s="767">
        <f t="shared" si="5"/>
        <v>12525</v>
      </c>
      <c r="H386" s="763" t="s">
        <v>1322</v>
      </c>
      <c r="I386" s="763" t="s">
        <v>1308</v>
      </c>
    </row>
    <row r="387" spans="1:9" ht="25.5">
      <c r="A387" s="763">
        <v>380</v>
      </c>
      <c r="B387" s="6" t="s">
        <v>364</v>
      </c>
      <c r="C387" s="738" t="s">
        <v>1321</v>
      </c>
      <c r="D387" s="763">
        <v>70</v>
      </c>
      <c r="E387" s="763" t="s">
        <v>168</v>
      </c>
      <c r="F387" s="767">
        <v>95.8</v>
      </c>
      <c r="G387" s="767">
        <f t="shared" si="5"/>
        <v>6706</v>
      </c>
      <c r="H387" s="763" t="s">
        <v>1322</v>
      </c>
      <c r="I387" s="763" t="s">
        <v>1308</v>
      </c>
    </row>
    <row r="388" spans="1:9" ht="25.5">
      <c r="A388" s="763">
        <v>381</v>
      </c>
      <c r="B388" s="6" t="s">
        <v>365</v>
      </c>
      <c r="C388" s="738" t="s">
        <v>1321</v>
      </c>
      <c r="D388" s="763">
        <v>10</v>
      </c>
      <c r="E388" s="763" t="s">
        <v>168</v>
      </c>
      <c r="F388" s="767">
        <v>105.2</v>
      </c>
      <c r="G388" s="767">
        <f t="shared" si="5"/>
        <v>1052</v>
      </c>
      <c r="H388" s="763" t="s">
        <v>1322</v>
      </c>
      <c r="I388" s="763" t="s">
        <v>1308</v>
      </c>
    </row>
    <row r="389" spans="1:9" ht="25.5">
      <c r="A389" s="763">
        <v>382</v>
      </c>
      <c r="B389" s="6" t="s">
        <v>365</v>
      </c>
      <c r="C389" s="738" t="s">
        <v>1321</v>
      </c>
      <c r="D389" s="763">
        <v>3</v>
      </c>
      <c r="E389" s="763" t="s">
        <v>168</v>
      </c>
      <c r="F389" s="767">
        <v>45.2</v>
      </c>
      <c r="G389" s="767">
        <f t="shared" si="5"/>
        <v>135.60000000000002</v>
      </c>
      <c r="H389" s="763" t="s">
        <v>1322</v>
      </c>
      <c r="I389" s="763" t="s">
        <v>1308</v>
      </c>
    </row>
    <row r="390" spans="1:9" ht="25.5">
      <c r="A390" s="763">
        <v>383</v>
      </c>
      <c r="B390" s="6" t="s">
        <v>365</v>
      </c>
      <c r="C390" s="738" t="s">
        <v>1321</v>
      </c>
      <c r="D390" s="763">
        <v>3</v>
      </c>
      <c r="E390" s="763" t="s">
        <v>168</v>
      </c>
      <c r="F390" s="767">
        <v>53.2</v>
      </c>
      <c r="G390" s="767">
        <f t="shared" si="5"/>
        <v>159.60000000000002</v>
      </c>
      <c r="H390" s="763" t="s">
        <v>1322</v>
      </c>
      <c r="I390" s="763" t="s">
        <v>1308</v>
      </c>
    </row>
    <row r="391" spans="1:9" ht="25.5">
      <c r="A391" s="763">
        <v>384</v>
      </c>
      <c r="B391" s="6" t="s">
        <v>366</v>
      </c>
      <c r="C391" s="738" t="s">
        <v>1321</v>
      </c>
      <c r="D391" s="763">
        <v>3</v>
      </c>
      <c r="E391" s="763" t="s">
        <v>168</v>
      </c>
      <c r="F391" s="767">
        <v>42.5</v>
      </c>
      <c r="G391" s="767">
        <f t="shared" si="5"/>
        <v>127.5</v>
      </c>
      <c r="H391" s="763" t="s">
        <v>1322</v>
      </c>
      <c r="I391" s="763" t="s">
        <v>1308</v>
      </c>
    </row>
    <row r="392" spans="1:9" ht="25.5">
      <c r="A392" s="763">
        <v>385</v>
      </c>
      <c r="B392" s="6" t="s">
        <v>367</v>
      </c>
      <c r="C392" s="738" t="s">
        <v>1321</v>
      </c>
      <c r="D392" s="763">
        <v>150</v>
      </c>
      <c r="E392" s="763" t="s">
        <v>168</v>
      </c>
      <c r="F392" s="767">
        <v>36</v>
      </c>
      <c r="G392" s="767">
        <f t="shared" si="5"/>
        <v>5400</v>
      </c>
      <c r="H392" s="763" t="s">
        <v>1322</v>
      </c>
      <c r="I392" s="763" t="s">
        <v>1308</v>
      </c>
    </row>
    <row r="393" spans="1:9" ht="25.5">
      <c r="A393" s="763">
        <v>386</v>
      </c>
      <c r="B393" s="6" t="s">
        <v>368</v>
      </c>
      <c r="C393" s="738" t="s">
        <v>1321</v>
      </c>
      <c r="D393" s="763">
        <v>40</v>
      </c>
      <c r="E393" s="763" t="s">
        <v>168</v>
      </c>
      <c r="F393" s="767">
        <v>196.7</v>
      </c>
      <c r="G393" s="767">
        <f t="shared" ref="G393:G420" si="6">D393*F393</f>
        <v>7868</v>
      </c>
      <c r="H393" s="763" t="s">
        <v>1322</v>
      </c>
      <c r="I393" s="763" t="s">
        <v>1308</v>
      </c>
    </row>
    <row r="394" spans="1:9" ht="25.5">
      <c r="A394" s="763">
        <v>387</v>
      </c>
      <c r="B394" s="6" t="s">
        <v>369</v>
      </c>
      <c r="C394" s="738" t="s">
        <v>1321</v>
      </c>
      <c r="D394" s="763">
        <v>10</v>
      </c>
      <c r="E394" s="763" t="s">
        <v>168</v>
      </c>
      <c r="F394" s="767">
        <v>530</v>
      </c>
      <c r="G394" s="767">
        <f t="shared" si="6"/>
        <v>5300</v>
      </c>
      <c r="H394" s="763" t="s">
        <v>1322</v>
      </c>
      <c r="I394" s="763" t="s">
        <v>1308</v>
      </c>
    </row>
    <row r="395" spans="1:9" ht="25.5">
      <c r="A395" s="763">
        <v>388</v>
      </c>
      <c r="B395" s="6" t="s">
        <v>370</v>
      </c>
      <c r="C395" s="738" t="s">
        <v>1321</v>
      </c>
      <c r="D395" s="763">
        <v>80</v>
      </c>
      <c r="E395" s="763" t="s">
        <v>168</v>
      </c>
      <c r="F395" s="767">
        <v>237.3</v>
      </c>
      <c r="G395" s="767">
        <f t="shared" si="6"/>
        <v>18984</v>
      </c>
      <c r="H395" s="763" t="s">
        <v>1322</v>
      </c>
      <c r="I395" s="763" t="s">
        <v>1308</v>
      </c>
    </row>
    <row r="396" spans="1:9" ht="25.5">
      <c r="A396" s="763">
        <v>389</v>
      </c>
      <c r="B396" s="6" t="s">
        <v>371</v>
      </c>
      <c r="C396" s="738" t="s">
        <v>1321</v>
      </c>
      <c r="D396" s="763">
        <v>50</v>
      </c>
      <c r="E396" s="763" t="s">
        <v>168</v>
      </c>
      <c r="F396" s="767">
        <v>1980.5</v>
      </c>
      <c r="G396" s="767">
        <f t="shared" si="6"/>
        <v>99025</v>
      </c>
      <c r="H396" s="763" t="s">
        <v>1322</v>
      </c>
      <c r="I396" s="763" t="s">
        <v>1308</v>
      </c>
    </row>
    <row r="397" spans="1:9" ht="25.5">
      <c r="A397" s="763">
        <v>390</v>
      </c>
      <c r="B397" s="6" t="s">
        <v>371</v>
      </c>
      <c r="C397" s="738" t="s">
        <v>1321</v>
      </c>
      <c r="D397" s="763">
        <v>50</v>
      </c>
      <c r="E397" s="763" t="s">
        <v>168</v>
      </c>
      <c r="F397" s="767">
        <v>1263.5</v>
      </c>
      <c r="G397" s="767">
        <f t="shared" si="6"/>
        <v>63175</v>
      </c>
      <c r="H397" s="763" t="s">
        <v>1322</v>
      </c>
      <c r="I397" s="763" t="s">
        <v>1308</v>
      </c>
    </row>
    <row r="398" spans="1:9" ht="25.5">
      <c r="A398" s="763">
        <v>391</v>
      </c>
      <c r="B398" s="6" t="s">
        <v>371</v>
      </c>
      <c r="C398" s="738" t="s">
        <v>1321</v>
      </c>
      <c r="D398" s="763">
        <v>50</v>
      </c>
      <c r="E398" s="763" t="s">
        <v>168</v>
      </c>
      <c r="F398" s="767">
        <v>1282.9000000000001</v>
      </c>
      <c r="G398" s="767">
        <f t="shared" si="6"/>
        <v>64145.000000000007</v>
      </c>
      <c r="H398" s="763" t="s">
        <v>1322</v>
      </c>
      <c r="I398" s="763" t="s">
        <v>1308</v>
      </c>
    </row>
    <row r="399" spans="1:9" ht="25.5">
      <c r="A399" s="763">
        <v>392</v>
      </c>
      <c r="B399" s="6" t="s">
        <v>372</v>
      </c>
      <c r="C399" s="738" t="s">
        <v>1321</v>
      </c>
      <c r="D399" s="763">
        <v>2</v>
      </c>
      <c r="E399" s="763" t="s">
        <v>168</v>
      </c>
      <c r="F399" s="767">
        <v>311.3</v>
      </c>
      <c r="G399" s="767">
        <f t="shared" si="6"/>
        <v>622.6</v>
      </c>
      <c r="H399" s="763" t="s">
        <v>1322</v>
      </c>
      <c r="I399" s="763" t="s">
        <v>1308</v>
      </c>
    </row>
    <row r="400" spans="1:9" ht="25.5">
      <c r="A400" s="763">
        <v>393</v>
      </c>
      <c r="B400" s="6" t="s">
        <v>373</v>
      </c>
      <c r="C400" s="738" t="s">
        <v>1321</v>
      </c>
      <c r="D400" s="763">
        <v>50</v>
      </c>
      <c r="E400" s="763" t="s">
        <v>168</v>
      </c>
      <c r="F400" s="767">
        <v>49.1</v>
      </c>
      <c r="G400" s="767">
        <f t="shared" si="6"/>
        <v>2455</v>
      </c>
      <c r="H400" s="763" t="s">
        <v>1322</v>
      </c>
      <c r="I400" s="763" t="s">
        <v>1308</v>
      </c>
    </row>
    <row r="401" spans="1:9" ht="25.5">
      <c r="A401" s="763">
        <v>394</v>
      </c>
      <c r="B401" s="6" t="s">
        <v>374</v>
      </c>
      <c r="C401" s="738" t="s">
        <v>1321</v>
      </c>
      <c r="D401" s="763">
        <v>150</v>
      </c>
      <c r="E401" s="763" t="s">
        <v>168</v>
      </c>
      <c r="F401" s="767">
        <v>48.9</v>
      </c>
      <c r="G401" s="767">
        <f t="shared" si="6"/>
        <v>7335</v>
      </c>
      <c r="H401" s="763" t="s">
        <v>1322</v>
      </c>
      <c r="I401" s="763" t="s">
        <v>1308</v>
      </c>
    </row>
    <row r="402" spans="1:9" ht="25.5">
      <c r="A402" s="763">
        <v>395</v>
      </c>
      <c r="B402" s="6" t="s">
        <v>375</v>
      </c>
      <c r="C402" s="738" t="s">
        <v>1321</v>
      </c>
      <c r="D402" s="763">
        <v>6</v>
      </c>
      <c r="E402" s="763" t="s">
        <v>168</v>
      </c>
      <c r="F402" s="767">
        <v>45.2</v>
      </c>
      <c r="G402" s="767">
        <f t="shared" si="6"/>
        <v>271.20000000000005</v>
      </c>
      <c r="H402" s="763" t="s">
        <v>1322</v>
      </c>
      <c r="I402" s="763" t="s">
        <v>1308</v>
      </c>
    </row>
    <row r="403" spans="1:9" ht="25.5">
      <c r="A403" s="763">
        <v>396</v>
      </c>
      <c r="B403" s="6" t="s">
        <v>376</v>
      </c>
      <c r="C403" s="738" t="s">
        <v>1321</v>
      </c>
      <c r="D403" s="763">
        <v>50</v>
      </c>
      <c r="E403" s="763" t="s">
        <v>168</v>
      </c>
      <c r="F403" s="767">
        <v>830.2</v>
      </c>
      <c r="G403" s="767">
        <f t="shared" si="6"/>
        <v>41510</v>
      </c>
      <c r="H403" s="763" t="s">
        <v>1322</v>
      </c>
      <c r="I403" s="763" t="s">
        <v>1308</v>
      </c>
    </row>
    <row r="404" spans="1:9" ht="25.5">
      <c r="A404" s="763">
        <v>397</v>
      </c>
      <c r="B404" s="6" t="s">
        <v>376</v>
      </c>
      <c r="C404" s="738" t="s">
        <v>1321</v>
      </c>
      <c r="D404" s="763">
        <v>30</v>
      </c>
      <c r="E404" s="763" t="s">
        <v>168</v>
      </c>
      <c r="F404" s="767">
        <v>1520.5</v>
      </c>
      <c r="G404" s="767">
        <f t="shared" si="6"/>
        <v>45615</v>
      </c>
      <c r="H404" s="763" t="s">
        <v>1322</v>
      </c>
      <c r="I404" s="763" t="s">
        <v>1308</v>
      </c>
    </row>
    <row r="405" spans="1:9" ht="25.5">
      <c r="A405" s="763">
        <v>398</v>
      </c>
      <c r="B405" s="6" t="s">
        <v>377</v>
      </c>
      <c r="C405" s="738" t="s">
        <v>1321</v>
      </c>
      <c r="D405" s="763">
        <v>50</v>
      </c>
      <c r="E405" s="763" t="s">
        <v>168</v>
      </c>
      <c r="F405" s="767">
        <v>74.2</v>
      </c>
      <c r="G405" s="767">
        <f t="shared" si="6"/>
        <v>3710</v>
      </c>
      <c r="H405" s="763" t="s">
        <v>1322</v>
      </c>
      <c r="I405" s="763" t="s">
        <v>1308</v>
      </c>
    </row>
    <row r="406" spans="1:9" ht="25.5">
      <c r="A406" s="763">
        <v>399</v>
      </c>
      <c r="B406" s="6" t="s">
        <v>378</v>
      </c>
      <c r="C406" s="738" t="s">
        <v>1321</v>
      </c>
      <c r="D406" s="763">
        <v>100</v>
      </c>
      <c r="E406" s="763" t="s">
        <v>168</v>
      </c>
      <c r="F406" s="767">
        <v>85.2</v>
      </c>
      <c r="G406" s="767">
        <f t="shared" si="6"/>
        <v>8520</v>
      </c>
      <c r="H406" s="763" t="s">
        <v>1322</v>
      </c>
      <c r="I406" s="763" t="s">
        <v>1308</v>
      </c>
    </row>
    <row r="407" spans="1:9" ht="25.5">
      <c r="A407" s="763">
        <v>400</v>
      </c>
      <c r="B407" s="6" t="s">
        <v>379</v>
      </c>
      <c r="C407" s="738" t="s">
        <v>1321</v>
      </c>
      <c r="D407" s="763">
        <v>5</v>
      </c>
      <c r="E407" s="763" t="s">
        <v>168</v>
      </c>
      <c r="F407" s="767">
        <v>95.3</v>
      </c>
      <c r="G407" s="767">
        <f t="shared" si="6"/>
        <v>476.5</v>
      </c>
      <c r="H407" s="763" t="s">
        <v>1322</v>
      </c>
      <c r="I407" s="763" t="s">
        <v>1308</v>
      </c>
    </row>
    <row r="408" spans="1:9" ht="25.5">
      <c r="A408" s="763">
        <v>401</v>
      </c>
      <c r="B408" s="6" t="s">
        <v>380</v>
      </c>
      <c r="C408" s="738" t="s">
        <v>1321</v>
      </c>
      <c r="D408" s="763">
        <v>2</v>
      </c>
      <c r="E408" s="763" t="s">
        <v>168</v>
      </c>
      <c r="F408" s="767">
        <v>169.05</v>
      </c>
      <c r="G408" s="767">
        <f t="shared" si="6"/>
        <v>338.1</v>
      </c>
      <c r="H408" s="763" t="s">
        <v>1322</v>
      </c>
      <c r="I408" s="763" t="s">
        <v>1308</v>
      </c>
    </row>
    <row r="409" spans="1:9" ht="25.5">
      <c r="A409" s="763">
        <v>402</v>
      </c>
      <c r="B409" s="6" t="s">
        <v>380</v>
      </c>
      <c r="C409" s="738" t="s">
        <v>1321</v>
      </c>
      <c r="D409" s="763">
        <v>2</v>
      </c>
      <c r="E409" s="763" t="s">
        <v>168</v>
      </c>
      <c r="F409" s="767">
        <v>210.55</v>
      </c>
      <c r="G409" s="767">
        <f t="shared" si="6"/>
        <v>421.1</v>
      </c>
      <c r="H409" s="763" t="s">
        <v>1322</v>
      </c>
      <c r="I409" s="763" t="s">
        <v>1308</v>
      </c>
    </row>
    <row r="410" spans="1:9" ht="25.5">
      <c r="A410" s="763">
        <v>403</v>
      </c>
      <c r="B410" s="6" t="s">
        <v>380</v>
      </c>
      <c r="C410" s="738" t="s">
        <v>1321</v>
      </c>
      <c r="D410" s="763">
        <v>2</v>
      </c>
      <c r="E410" s="763" t="s">
        <v>168</v>
      </c>
      <c r="F410" s="767">
        <v>144.85</v>
      </c>
      <c r="G410" s="767">
        <f t="shared" si="6"/>
        <v>289.7</v>
      </c>
      <c r="H410" s="763" t="s">
        <v>1322</v>
      </c>
      <c r="I410" s="763" t="s">
        <v>1308</v>
      </c>
    </row>
    <row r="411" spans="1:9" ht="25.5">
      <c r="A411" s="763">
        <v>404</v>
      </c>
      <c r="B411" s="6" t="s">
        <v>381</v>
      </c>
      <c r="C411" s="738" t="s">
        <v>1321</v>
      </c>
      <c r="D411" s="763">
        <v>15</v>
      </c>
      <c r="E411" s="763" t="s">
        <v>168</v>
      </c>
      <c r="F411" s="767">
        <v>98.9</v>
      </c>
      <c r="G411" s="767">
        <f t="shared" si="6"/>
        <v>1483.5</v>
      </c>
      <c r="H411" s="763" t="s">
        <v>1322</v>
      </c>
      <c r="I411" s="763" t="s">
        <v>1308</v>
      </c>
    </row>
    <row r="412" spans="1:9" ht="25.5">
      <c r="A412" s="763">
        <v>405</v>
      </c>
      <c r="B412" s="6" t="s">
        <v>382</v>
      </c>
      <c r="C412" s="738" t="s">
        <v>1321</v>
      </c>
      <c r="D412" s="763">
        <v>50</v>
      </c>
      <c r="E412" s="763" t="s">
        <v>168</v>
      </c>
      <c r="F412" s="767">
        <v>220.5</v>
      </c>
      <c r="G412" s="767">
        <f t="shared" si="6"/>
        <v>11025</v>
      </c>
      <c r="H412" s="763" t="s">
        <v>1322</v>
      </c>
      <c r="I412" s="763" t="s">
        <v>1308</v>
      </c>
    </row>
    <row r="413" spans="1:9" ht="25.5">
      <c r="A413" s="763">
        <v>406</v>
      </c>
      <c r="B413" s="6" t="s">
        <v>382</v>
      </c>
      <c r="C413" s="738" t="s">
        <v>1321</v>
      </c>
      <c r="D413" s="763">
        <v>25</v>
      </c>
      <c r="E413" s="763" t="s">
        <v>168</v>
      </c>
      <c r="F413" s="767">
        <v>630.79999999999995</v>
      </c>
      <c r="G413" s="767">
        <f t="shared" si="6"/>
        <v>15769.999999999998</v>
      </c>
      <c r="H413" s="763" t="s">
        <v>1322</v>
      </c>
      <c r="I413" s="763" t="s">
        <v>1308</v>
      </c>
    </row>
    <row r="414" spans="1:9" ht="25.5">
      <c r="A414" s="763">
        <v>407</v>
      </c>
      <c r="B414" s="6" t="s">
        <v>383</v>
      </c>
      <c r="C414" s="738" t="s">
        <v>1321</v>
      </c>
      <c r="D414" s="763">
        <v>10</v>
      </c>
      <c r="E414" s="763" t="s">
        <v>168</v>
      </c>
      <c r="F414" s="767">
        <v>598</v>
      </c>
      <c r="G414" s="767">
        <f t="shared" si="6"/>
        <v>5980</v>
      </c>
      <c r="H414" s="763" t="s">
        <v>1322</v>
      </c>
      <c r="I414" s="763" t="s">
        <v>1308</v>
      </c>
    </row>
    <row r="415" spans="1:9" ht="25.5">
      <c r="A415" s="763">
        <v>408</v>
      </c>
      <c r="B415" s="6" t="s">
        <v>384</v>
      </c>
      <c r="C415" s="738" t="s">
        <v>1321</v>
      </c>
      <c r="D415" s="763">
        <v>5</v>
      </c>
      <c r="E415" s="763" t="s">
        <v>168</v>
      </c>
      <c r="F415" s="767">
        <v>441.3</v>
      </c>
      <c r="G415" s="767">
        <f t="shared" si="6"/>
        <v>2206.5</v>
      </c>
      <c r="H415" s="763" t="s">
        <v>1322</v>
      </c>
      <c r="I415" s="763" t="s">
        <v>1308</v>
      </c>
    </row>
    <row r="416" spans="1:9" ht="25.5">
      <c r="A416" s="763">
        <v>409</v>
      </c>
      <c r="B416" s="6" t="s">
        <v>384</v>
      </c>
      <c r="C416" s="738" t="s">
        <v>1321</v>
      </c>
      <c r="D416" s="763">
        <v>5</v>
      </c>
      <c r="E416" s="763" t="s">
        <v>168</v>
      </c>
      <c r="F416" s="767">
        <v>478.7</v>
      </c>
      <c r="G416" s="767">
        <f t="shared" si="6"/>
        <v>2393.5</v>
      </c>
      <c r="H416" s="763" t="s">
        <v>1322</v>
      </c>
      <c r="I416" s="763" t="s">
        <v>1308</v>
      </c>
    </row>
    <row r="417" spans="1:9" ht="25.5">
      <c r="A417" s="763">
        <v>410</v>
      </c>
      <c r="B417" s="6" t="s">
        <v>385</v>
      </c>
      <c r="C417" s="738" t="s">
        <v>1321</v>
      </c>
      <c r="D417" s="763">
        <v>4</v>
      </c>
      <c r="E417" s="763" t="s">
        <v>168</v>
      </c>
      <c r="F417" s="767">
        <v>436.2</v>
      </c>
      <c r="G417" s="767">
        <f t="shared" si="6"/>
        <v>1744.8</v>
      </c>
      <c r="H417" s="763" t="s">
        <v>1322</v>
      </c>
      <c r="I417" s="763" t="s">
        <v>1308</v>
      </c>
    </row>
    <row r="418" spans="1:9" ht="25.5">
      <c r="A418" s="763">
        <v>411</v>
      </c>
      <c r="B418" s="6" t="s">
        <v>386</v>
      </c>
      <c r="C418" s="738" t="s">
        <v>1321</v>
      </c>
      <c r="D418" s="763">
        <v>50</v>
      </c>
      <c r="E418" s="763" t="s">
        <v>168</v>
      </c>
      <c r="F418" s="767">
        <v>85.9</v>
      </c>
      <c r="G418" s="767">
        <f t="shared" si="6"/>
        <v>4295</v>
      </c>
      <c r="H418" s="763" t="s">
        <v>1322</v>
      </c>
      <c r="I418" s="763" t="s">
        <v>1308</v>
      </c>
    </row>
    <row r="419" spans="1:9" ht="25.5">
      <c r="A419" s="763">
        <v>412</v>
      </c>
      <c r="B419" s="6" t="s">
        <v>386</v>
      </c>
      <c r="C419" s="738" t="s">
        <v>1321</v>
      </c>
      <c r="D419" s="763">
        <v>50</v>
      </c>
      <c r="E419" s="763" t="s">
        <v>168</v>
      </c>
      <c r="F419" s="767">
        <v>96.6</v>
      </c>
      <c r="G419" s="767">
        <f t="shared" si="6"/>
        <v>4830</v>
      </c>
      <c r="H419" s="763" t="s">
        <v>1322</v>
      </c>
      <c r="I419" s="763" t="s">
        <v>1308</v>
      </c>
    </row>
    <row r="420" spans="1:9" ht="25.5">
      <c r="A420" s="763">
        <v>413</v>
      </c>
      <c r="B420" s="6" t="s">
        <v>400</v>
      </c>
      <c r="C420" s="738" t="s">
        <v>1321</v>
      </c>
      <c r="D420" s="763">
        <v>1</v>
      </c>
      <c r="E420" s="763" t="s">
        <v>168</v>
      </c>
      <c r="F420" s="767">
        <v>150.19999999999999</v>
      </c>
      <c r="G420" s="767">
        <f t="shared" si="6"/>
        <v>150.19999999999999</v>
      </c>
      <c r="H420" s="763" t="s">
        <v>1322</v>
      </c>
      <c r="I420" s="763" t="s">
        <v>1308</v>
      </c>
    </row>
  </sheetData>
  <mergeCells count="8">
    <mergeCell ref="G4:G5"/>
    <mergeCell ref="B4:B5"/>
    <mergeCell ref="C4:C5"/>
    <mergeCell ref="D4:D5"/>
    <mergeCell ref="E4:E5"/>
    <mergeCell ref="F4:F5"/>
    <mergeCell ref="H4:H5"/>
    <mergeCell ref="I4:I5"/>
  </mergeCells>
  <pageMargins left="0.70866141732283472" right="0.51181102362204722" top="0.55118110236220474" bottom="0.55118110236220474" header="0" footer="0"/>
  <pageSetup paperSize="9" scale="5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6"/>
  <sheetViews>
    <sheetView workbookViewId="0">
      <selection activeCell="D8" sqref="D8"/>
    </sheetView>
  </sheetViews>
  <sheetFormatPr defaultRowHeight="12.75"/>
  <cols>
    <col min="1" max="1" width="5" customWidth="1"/>
    <col min="2" max="2" width="36.85546875" style="679" customWidth="1"/>
    <col min="3" max="3" width="13.85546875" customWidth="1"/>
    <col min="4" max="4" width="11.7109375" customWidth="1"/>
    <col min="5" max="5" width="12" customWidth="1"/>
    <col min="6" max="6" width="13.28515625" customWidth="1"/>
    <col min="7" max="7" width="15" customWidth="1"/>
    <col min="8" max="8" width="13.28515625" customWidth="1"/>
    <col min="9" max="9" width="14.5703125" customWidth="1"/>
  </cols>
  <sheetData>
    <row r="2" spans="1:9" s="3" customFormat="1" ht="18.75">
      <c r="B2" s="810" t="s">
        <v>1309</v>
      </c>
    </row>
    <row r="4" spans="1:9" s="739" customFormat="1" ht="15.75" customHeight="1">
      <c r="A4" s="755" t="s">
        <v>2</v>
      </c>
      <c r="B4" s="1054" t="s">
        <v>1276</v>
      </c>
      <c r="C4" s="1054" t="s">
        <v>1277</v>
      </c>
      <c r="D4" s="1054" t="s">
        <v>5</v>
      </c>
      <c r="E4" s="1054" t="s">
        <v>421</v>
      </c>
      <c r="F4" s="1088" t="s">
        <v>582</v>
      </c>
      <c r="G4" s="1086" t="s">
        <v>1284</v>
      </c>
      <c r="H4" s="1084" t="s">
        <v>1307</v>
      </c>
      <c r="I4" s="1054" t="s">
        <v>1279</v>
      </c>
    </row>
    <row r="5" spans="1:9" s="739" customFormat="1" ht="15">
      <c r="A5" s="755" t="s">
        <v>1275</v>
      </c>
      <c r="B5" s="1054"/>
      <c r="C5" s="1054"/>
      <c r="D5" s="1054"/>
      <c r="E5" s="1054"/>
      <c r="F5" s="1088"/>
      <c r="G5" s="1087"/>
      <c r="H5" s="1085"/>
      <c r="I5" s="1054"/>
    </row>
    <row r="6" spans="1:9" s="739" customFormat="1" ht="14.25">
      <c r="A6" s="805">
        <v>1</v>
      </c>
      <c r="B6" s="831" t="s">
        <v>632</v>
      </c>
      <c r="C6" s="806"/>
      <c r="D6" s="806"/>
      <c r="E6" s="806"/>
      <c r="F6" s="807"/>
      <c r="G6" s="808">
        <f>SUM(G7:G15)</f>
        <v>1308100</v>
      </c>
      <c r="H6" s="805"/>
      <c r="I6" s="805"/>
    </row>
    <row r="7" spans="1:9" s="739" customFormat="1" ht="30">
      <c r="A7" s="805">
        <v>2</v>
      </c>
      <c r="B7" s="809" t="s">
        <v>404</v>
      </c>
      <c r="C7" s="809" t="s">
        <v>1321</v>
      </c>
      <c r="D7" s="755">
        <v>9000</v>
      </c>
      <c r="E7" s="755" t="s">
        <v>405</v>
      </c>
      <c r="F7" s="759">
        <v>1.55</v>
      </c>
      <c r="G7" s="759">
        <f>D7*F7</f>
        <v>13950</v>
      </c>
      <c r="H7" s="804" t="s">
        <v>1322</v>
      </c>
      <c r="I7" s="33" t="s">
        <v>1308</v>
      </c>
    </row>
    <row r="8" spans="1:9" s="739" customFormat="1" ht="30">
      <c r="A8" s="805">
        <v>3</v>
      </c>
      <c r="B8" s="809" t="s">
        <v>406</v>
      </c>
      <c r="C8" s="809" t="s">
        <v>1321</v>
      </c>
      <c r="D8" s="755">
        <v>11000</v>
      </c>
      <c r="E8" s="755" t="s">
        <v>405</v>
      </c>
      <c r="F8" s="759">
        <v>35</v>
      </c>
      <c r="G8" s="759">
        <f t="shared" ref="G8:G15" si="0">D8*F8</f>
        <v>385000</v>
      </c>
      <c r="H8" s="804" t="s">
        <v>1322</v>
      </c>
      <c r="I8" s="33" t="s">
        <v>1308</v>
      </c>
    </row>
    <row r="9" spans="1:9" s="739" customFormat="1" ht="30">
      <c r="A9" s="805">
        <v>4</v>
      </c>
      <c r="B9" s="809" t="s">
        <v>407</v>
      </c>
      <c r="C9" s="809" t="s">
        <v>1321</v>
      </c>
      <c r="D9" s="755">
        <v>1500</v>
      </c>
      <c r="E9" s="755" t="s">
        <v>405</v>
      </c>
      <c r="F9" s="759">
        <v>38</v>
      </c>
      <c r="G9" s="759">
        <f t="shared" si="0"/>
        <v>57000</v>
      </c>
      <c r="H9" s="804" t="s">
        <v>1322</v>
      </c>
      <c r="I9" s="33" t="s">
        <v>1308</v>
      </c>
    </row>
    <row r="10" spans="1:9" s="739" customFormat="1" ht="30">
      <c r="A10" s="805">
        <v>5</v>
      </c>
      <c r="B10" s="809" t="s">
        <v>408</v>
      </c>
      <c r="C10" s="809" t="s">
        <v>1321</v>
      </c>
      <c r="D10" s="755">
        <v>1500</v>
      </c>
      <c r="E10" s="755" t="s">
        <v>405</v>
      </c>
      <c r="F10" s="759">
        <v>39</v>
      </c>
      <c r="G10" s="759">
        <f t="shared" si="0"/>
        <v>58500</v>
      </c>
      <c r="H10" s="804" t="s">
        <v>1322</v>
      </c>
      <c r="I10" s="33" t="s">
        <v>1308</v>
      </c>
    </row>
    <row r="11" spans="1:9" s="739" customFormat="1" ht="30">
      <c r="A11" s="805">
        <v>6</v>
      </c>
      <c r="B11" s="809" t="s">
        <v>409</v>
      </c>
      <c r="C11" s="809" t="s">
        <v>1321</v>
      </c>
      <c r="D11" s="755">
        <v>12000</v>
      </c>
      <c r="E11" s="755" t="s">
        <v>405</v>
      </c>
      <c r="F11" s="759">
        <v>43</v>
      </c>
      <c r="G11" s="759">
        <f t="shared" si="0"/>
        <v>516000</v>
      </c>
      <c r="H11" s="804" t="s">
        <v>1322</v>
      </c>
      <c r="I11" s="33" t="s">
        <v>1308</v>
      </c>
    </row>
    <row r="12" spans="1:9" s="739" customFormat="1" ht="30">
      <c r="A12" s="805">
        <v>7</v>
      </c>
      <c r="B12" s="809" t="s">
        <v>410</v>
      </c>
      <c r="C12" s="809" t="s">
        <v>1321</v>
      </c>
      <c r="D12" s="755">
        <v>900</v>
      </c>
      <c r="E12" s="755" t="s">
        <v>405</v>
      </c>
      <c r="F12" s="759">
        <v>55</v>
      </c>
      <c r="G12" s="759">
        <f t="shared" si="0"/>
        <v>49500</v>
      </c>
      <c r="H12" s="804" t="s">
        <v>1322</v>
      </c>
      <c r="I12" s="33" t="s">
        <v>1308</v>
      </c>
    </row>
    <row r="13" spans="1:9" s="739" customFormat="1" ht="30">
      <c r="A13" s="805">
        <v>8</v>
      </c>
      <c r="B13" s="809" t="s">
        <v>411</v>
      </c>
      <c r="C13" s="809" t="s">
        <v>1321</v>
      </c>
      <c r="D13" s="755">
        <v>900</v>
      </c>
      <c r="E13" s="755" t="s">
        <v>12</v>
      </c>
      <c r="F13" s="759">
        <v>150</v>
      </c>
      <c r="G13" s="759">
        <f t="shared" si="0"/>
        <v>135000</v>
      </c>
      <c r="H13" s="804" t="s">
        <v>1322</v>
      </c>
      <c r="I13" s="33" t="s">
        <v>1308</v>
      </c>
    </row>
    <row r="14" spans="1:9" s="739" customFormat="1" ht="30">
      <c r="A14" s="805">
        <v>9</v>
      </c>
      <c r="B14" s="809" t="s">
        <v>412</v>
      </c>
      <c r="C14" s="809" t="s">
        <v>1321</v>
      </c>
      <c r="D14" s="755">
        <v>900</v>
      </c>
      <c r="E14" s="755" t="s">
        <v>12</v>
      </c>
      <c r="F14" s="759">
        <v>3.5</v>
      </c>
      <c r="G14" s="759">
        <f t="shared" si="0"/>
        <v>3150</v>
      </c>
      <c r="H14" s="804" t="s">
        <v>1322</v>
      </c>
      <c r="I14" s="33" t="s">
        <v>1308</v>
      </c>
    </row>
    <row r="15" spans="1:9" s="739" customFormat="1" ht="30">
      <c r="A15" s="805">
        <v>10</v>
      </c>
      <c r="B15" s="809" t="s">
        <v>413</v>
      </c>
      <c r="C15" s="809" t="s">
        <v>1321</v>
      </c>
      <c r="D15" s="755">
        <v>20000</v>
      </c>
      <c r="E15" s="755" t="s">
        <v>12</v>
      </c>
      <c r="F15" s="759">
        <v>4.5</v>
      </c>
      <c r="G15" s="759">
        <f t="shared" si="0"/>
        <v>90000</v>
      </c>
      <c r="H15" s="804" t="s">
        <v>1322</v>
      </c>
      <c r="I15" s="33" t="s">
        <v>1308</v>
      </c>
    </row>
    <row r="16" spans="1:9" s="739" customFormat="1" ht="14.25">
      <c r="B16" s="853"/>
    </row>
  </sheetData>
  <mergeCells count="8">
    <mergeCell ref="G4:G5"/>
    <mergeCell ref="B4:B5"/>
    <mergeCell ref="C4:C5"/>
    <mergeCell ref="D4:D5"/>
    <mergeCell ref="E4:E5"/>
    <mergeCell ref="F4:F5"/>
    <mergeCell ref="H4:H5"/>
    <mergeCell ref="I4:I5"/>
  </mergeCells>
  <pageMargins left="0.7" right="0.7" top="0.75" bottom="0.75" header="0.3" footer="0.3"/>
  <pageSetup paperSize="9" scale="6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69"/>
  <sheetViews>
    <sheetView workbookViewId="0">
      <selection activeCell="A3" sqref="A3:XFD5"/>
    </sheetView>
  </sheetViews>
  <sheetFormatPr defaultRowHeight="12.75"/>
  <cols>
    <col min="1" max="1" width="6" style="3" customWidth="1"/>
    <col min="2" max="2" width="39.5703125" style="3" customWidth="1"/>
    <col min="3" max="3" width="13" style="3" customWidth="1"/>
    <col min="4" max="4" width="9.42578125" style="3" customWidth="1"/>
    <col min="5" max="5" width="9.140625" style="3" customWidth="1"/>
    <col min="6" max="6" width="9" style="888" customWidth="1"/>
    <col min="7" max="7" width="9.42578125" style="888" customWidth="1"/>
    <col min="8" max="8" width="8.5703125" style="3" customWidth="1"/>
    <col min="9" max="9" width="13.5703125" style="3" customWidth="1"/>
    <col min="10" max="16384" width="9.140625" style="3"/>
  </cols>
  <sheetData>
    <row r="2" spans="1:9" ht="15.75">
      <c r="B2" s="633" t="s">
        <v>1704</v>
      </c>
    </row>
    <row r="3" spans="1:9" s="633" customFormat="1" ht="15.75">
      <c r="F3" s="905"/>
      <c r="G3" s="905"/>
    </row>
    <row r="4" spans="1:9" ht="18.75">
      <c r="B4" s="781" t="s">
        <v>1704</v>
      </c>
    </row>
    <row r="5" spans="1:9" ht="15.75" customHeight="1">
      <c r="A5" s="882" t="s">
        <v>2</v>
      </c>
      <c r="B5" s="1067" t="s">
        <v>1276</v>
      </c>
      <c r="C5" s="1067" t="s">
        <v>1277</v>
      </c>
      <c r="D5" s="1067" t="s">
        <v>5</v>
      </c>
      <c r="E5" s="1094" t="s">
        <v>421</v>
      </c>
      <c r="F5" s="1095" t="s">
        <v>582</v>
      </c>
      <c r="G5" s="1092" t="s">
        <v>1284</v>
      </c>
      <c r="H5" s="1055" t="s">
        <v>1307</v>
      </c>
      <c r="I5" s="1094" t="s">
        <v>1279</v>
      </c>
    </row>
    <row r="6" spans="1:9" ht="26.25" customHeight="1">
      <c r="A6" s="882" t="s">
        <v>1275</v>
      </c>
      <c r="B6" s="1067"/>
      <c r="C6" s="1067"/>
      <c r="D6" s="1067"/>
      <c r="E6" s="1094"/>
      <c r="F6" s="1095"/>
      <c r="G6" s="1093"/>
      <c r="H6" s="1056"/>
      <c r="I6" s="1094"/>
    </row>
    <row r="7" spans="1:9" ht="25.5">
      <c r="A7" s="883">
        <v>1</v>
      </c>
      <c r="B7" s="799" t="s">
        <v>1707</v>
      </c>
      <c r="C7" s="799" t="s">
        <v>1321</v>
      </c>
      <c r="D7" s="49">
        <v>1</v>
      </c>
      <c r="E7" s="33" t="s">
        <v>1705</v>
      </c>
      <c r="F7" s="904">
        <v>60000</v>
      </c>
      <c r="G7" s="802">
        <f>D7*F7</f>
        <v>60000</v>
      </c>
      <c r="H7" s="33" t="s">
        <v>387</v>
      </c>
      <c r="I7" s="33" t="s">
        <v>1308</v>
      </c>
    </row>
    <row r="8" spans="1:9" ht="25.5">
      <c r="A8" s="883">
        <v>2</v>
      </c>
      <c r="B8" s="799" t="s">
        <v>1713</v>
      </c>
      <c r="C8" s="799" t="s">
        <v>1321</v>
      </c>
      <c r="D8" s="49">
        <v>1</v>
      </c>
      <c r="E8" s="33" t="s">
        <v>1705</v>
      </c>
      <c r="F8" s="904">
        <v>4000</v>
      </c>
      <c r="G8" s="802">
        <f>D8*F8</f>
        <v>4000</v>
      </c>
      <c r="H8" s="33" t="s">
        <v>387</v>
      </c>
      <c r="I8" s="33" t="s">
        <v>1308</v>
      </c>
    </row>
    <row r="9" spans="1:9" ht="25.5">
      <c r="A9" s="883">
        <v>3</v>
      </c>
      <c r="B9" s="799" t="s">
        <v>1708</v>
      </c>
      <c r="C9" s="799" t="s">
        <v>1321</v>
      </c>
      <c r="D9" s="49">
        <v>1</v>
      </c>
      <c r="E9" s="33" t="s">
        <v>1705</v>
      </c>
      <c r="F9" s="904">
        <v>1600</v>
      </c>
      <c r="G9" s="802">
        <f>D9*F9</f>
        <v>1600</v>
      </c>
      <c r="H9" s="33" t="s">
        <v>387</v>
      </c>
      <c r="I9" s="33" t="s">
        <v>1308</v>
      </c>
    </row>
    <row r="10" spans="1:9" ht="25.5">
      <c r="A10" s="883">
        <v>4</v>
      </c>
      <c r="B10" s="799" t="s">
        <v>1709</v>
      </c>
      <c r="C10" s="799" t="s">
        <v>1321</v>
      </c>
      <c r="D10" s="49">
        <v>1</v>
      </c>
      <c r="E10" s="33" t="s">
        <v>1705</v>
      </c>
      <c r="F10" s="904">
        <v>600</v>
      </c>
      <c r="G10" s="802">
        <f>D10*F10</f>
        <v>600</v>
      </c>
      <c r="H10" s="33" t="s">
        <v>387</v>
      </c>
      <c r="I10" s="33" t="s">
        <v>1308</v>
      </c>
    </row>
    <row r="11" spans="1:9" ht="25.5">
      <c r="A11" s="883">
        <v>5</v>
      </c>
      <c r="B11" s="799" t="s">
        <v>1710</v>
      </c>
      <c r="C11" s="799" t="s">
        <v>1321</v>
      </c>
      <c r="D11" s="49">
        <v>1</v>
      </c>
      <c r="E11" s="33" t="s">
        <v>1705</v>
      </c>
      <c r="F11" s="904">
        <v>1500</v>
      </c>
      <c r="G11" s="802">
        <f>D11*F11</f>
        <v>1500</v>
      </c>
      <c r="H11" s="33" t="s">
        <v>387</v>
      </c>
      <c r="I11" s="33" t="s">
        <v>1308</v>
      </c>
    </row>
    <row r="12" spans="1:9" ht="15.75" customHeight="1">
      <c r="A12" s="1089" t="s">
        <v>1691</v>
      </c>
      <c r="B12" s="1090"/>
      <c r="C12" s="1090"/>
      <c r="D12" s="1090"/>
      <c r="E12" s="1090"/>
      <c r="F12" s="1091"/>
      <c r="G12" s="903">
        <f>SUM(G7:G11)</f>
        <v>67700</v>
      </c>
      <c r="H12" s="33"/>
      <c r="I12" s="33"/>
    </row>
    <row r="13" spans="1:9" ht="25.5">
      <c r="A13" s="883">
        <v>6</v>
      </c>
      <c r="B13" s="799" t="s">
        <v>1710</v>
      </c>
      <c r="C13" s="799" t="s">
        <v>1321</v>
      </c>
      <c r="D13" s="49">
        <v>1</v>
      </c>
      <c r="E13" s="33" t="s">
        <v>1705</v>
      </c>
      <c r="F13" s="904">
        <v>1500</v>
      </c>
      <c r="G13" s="802">
        <f>D13*F13</f>
        <v>1500</v>
      </c>
      <c r="H13" s="33" t="s">
        <v>388</v>
      </c>
      <c r="I13" s="33" t="s">
        <v>1308</v>
      </c>
    </row>
    <row r="14" spans="1:9" ht="25.5">
      <c r="A14" s="883">
        <v>7</v>
      </c>
      <c r="B14" s="799" t="s">
        <v>1709</v>
      </c>
      <c r="C14" s="799" t="s">
        <v>1321</v>
      </c>
      <c r="D14" s="49">
        <v>1</v>
      </c>
      <c r="E14" s="33" t="s">
        <v>1705</v>
      </c>
      <c r="F14" s="904">
        <v>600</v>
      </c>
      <c r="G14" s="802">
        <f>D14*F14</f>
        <v>600</v>
      </c>
      <c r="H14" s="33" t="s">
        <v>388</v>
      </c>
      <c r="I14" s="33" t="s">
        <v>1308</v>
      </c>
    </row>
    <row r="15" spans="1:9" ht="25.5">
      <c r="A15" s="883">
        <v>8</v>
      </c>
      <c r="B15" s="799" t="s">
        <v>1708</v>
      </c>
      <c r="C15" s="799" t="s">
        <v>1321</v>
      </c>
      <c r="D15" s="49">
        <v>1</v>
      </c>
      <c r="E15" s="33" t="s">
        <v>1705</v>
      </c>
      <c r="F15" s="904">
        <v>1600</v>
      </c>
      <c r="G15" s="802">
        <f>D15*F15</f>
        <v>1600</v>
      </c>
      <c r="H15" s="33" t="s">
        <v>388</v>
      </c>
      <c r="I15" s="33" t="s">
        <v>1308</v>
      </c>
    </row>
    <row r="16" spans="1:9" ht="25.5">
      <c r="A16" s="883">
        <v>9</v>
      </c>
      <c r="B16" s="799" t="s">
        <v>1707</v>
      </c>
      <c r="C16" s="799" t="s">
        <v>1321</v>
      </c>
      <c r="D16" s="49">
        <v>1</v>
      </c>
      <c r="E16" s="33" t="s">
        <v>1705</v>
      </c>
      <c r="F16" s="904">
        <v>60000</v>
      </c>
      <c r="G16" s="802">
        <f>D16*F16</f>
        <v>60000</v>
      </c>
      <c r="H16" s="33" t="s">
        <v>388</v>
      </c>
      <c r="I16" s="33" t="s">
        <v>1308</v>
      </c>
    </row>
    <row r="17" spans="1:9" ht="15.75" customHeight="1">
      <c r="A17" s="1089" t="s">
        <v>1687</v>
      </c>
      <c r="B17" s="1090"/>
      <c r="C17" s="1090"/>
      <c r="D17" s="1090"/>
      <c r="E17" s="1090"/>
      <c r="F17" s="1091"/>
      <c r="G17" s="903">
        <f>SUM(G13:G16)</f>
        <v>63700</v>
      </c>
      <c r="H17" s="33"/>
      <c r="I17" s="33"/>
    </row>
    <row r="18" spans="1:9" ht="25.5">
      <c r="A18" s="883">
        <v>10</v>
      </c>
      <c r="B18" s="799" t="s">
        <v>1707</v>
      </c>
      <c r="C18" s="799" t="s">
        <v>1321</v>
      </c>
      <c r="D18" s="49">
        <v>1</v>
      </c>
      <c r="E18" s="33" t="s">
        <v>1705</v>
      </c>
      <c r="F18" s="904">
        <v>60000</v>
      </c>
      <c r="G18" s="802">
        <f>D18*F18</f>
        <v>60000</v>
      </c>
      <c r="H18" s="33" t="s">
        <v>389</v>
      </c>
      <c r="I18" s="33" t="s">
        <v>1308</v>
      </c>
    </row>
    <row r="19" spans="1:9" ht="25.5">
      <c r="A19" s="883">
        <v>11</v>
      </c>
      <c r="B19" s="799" t="s">
        <v>1708</v>
      </c>
      <c r="C19" s="799" t="s">
        <v>1321</v>
      </c>
      <c r="D19" s="49">
        <v>1</v>
      </c>
      <c r="E19" s="33" t="s">
        <v>1705</v>
      </c>
      <c r="F19" s="904">
        <v>1600</v>
      </c>
      <c r="G19" s="802">
        <f>D19*F19</f>
        <v>1600</v>
      </c>
      <c r="H19" s="33" t="s">
        <v>389</v>
      </c>
      <c r="I19" s="33" t="s">
        <v>1308</v>
      </c>
    </row>
    <row r="20" spans="1:9" ht="25.5">
      <c r="A20" s="883">
        <v>12</v>
      </c>
      <c r="B20" s="799" t="s">
        <v>1709</v>
      </c>
      <c r="C20" s="799" t="s">
        <v>1321</v>
      </c>
      <c r="D20" s="49">
        <v>1</v>
      </c>
      <c r="E20" s="33" t="s">
        <v>1705</v>
      </c>
      <c r="F20" s="904">
        <v>600</v>
      </c>
      <c r="G20" s="802">
        <f>D20*F20</f>
        <v>600</v>
      </c>
      <c r="H20" s="33" t="s">
        <v>389</v>
      </c>
      <c r="I20" s="33" t="s">
        <v>1308</v>
      </c>
    </row>
    <row r="21" spans="1:9" ht="25.5">
      <c r="A21" s="883">
        <v>13</v>
      </c>
      <c r="B21" s="799" t="s">
        <v>1710</v>
      </c>
      <c r="C21" s="799" t="s">
        <v>1321</v>
      </c>
      <c r="D21" s="49">
        <v>1</v>
      </c>
      <c r="E21" s="33" t="s">
        <v>1705</v>
      </c>
      <c r="F21" s="904">
        <v>1500</v>
      </c>
      <c r="G21" s="802">
        <f>D21*F21</f>
        <v>1500</v>
      </c>
      <c r="H21" s="33" t="s">
        <v>389</v>
      </c>
      <c r="I21" s="33" t="s">
        <v>1308</v>
      </c>
    </row>
    <row r="22" spans="1:9" ht="15.75" customHeight="1">
      <c r="A22" s="1089" t="s">
        <v>1688</v>
      </c>
      <c r="B22" s="1090"/>
      <c r="C22" s="1090"/>
      <c r="D22" s="1090"/>
      <c r="E22" s="1090"/>
      <c r="F22" s="1091"/>
      <c r="G22" s="903">
        <f>SUM(G18:G21)</f>
        <v>63700</v>
      </c>
      <c r="H22" s="33"/>
      <c r="I22" s="33"/>
    </row>
    <row r="23" spans="1:9" ht="25.5">
      <c r="A23" s="883">
        <v>14</v>
      </c>
      <c r="B23" s="799" t="s">
        <v>1710</v>
      </c>
      <c r="C23" s="799" t="s">
        <v>1321</v>
      </c>
      <c r="D23" s="49">
        <v>1</v>
      </c>
      <c r="E23" s="33" t="s">
        <v>1705</v>
      </c>
      <c r="F23" s="904">
        <v>1500</v>
      </c>
      <c r="G23" s="802">
        <f>D23*F23</f>
        <v>1500</v>
      </c>
      <c r="H23" s="33" t="s">
        <v>390</v>
      </c>
      <c r="I23" s="33" t="s">
        <v>1308</v>
      </c>
    </row>
    <row r="24" spans="1:9" ht="25.5">
      <c r="A24" s="883">
        <v>15</v>
      </c>
      <c r="B24" s="799" t="s">
        <v>1709</v>
      </c>
      <c r="C24" s="799" t="s">
        <v>1321</v>
      </c>
      <c r="D24" s="49">
        <v>1</v>
      </c>
      <c r="E24" s="33" t="s">
        <v>1705</v>
      </c>
      <c r="F24" s="904">
        <v>600</v>
      </c>
      <c r="G24" s="802">
        <f>D24*F24</f>
        <v>600</v>
      </c>
      <c r="H24" s="33" t="s">
        <v>390</v>
      </c>
      <c r="I24" s="33" t="s">
        <v>1308</v>
      </c>
    </row>
    <row r="25" spans="1:9" ht="25.5">
      <c r="A25" s="883">
        <v>16</v>
      </c>
      <c r="B25" s="799" t="s">
        <v>1708</v>
      </c>
      <c r="C25" s="799" t="s">
        <v>1321</v>
      </c>
      <c r="D25" s="49">
        <v>1</v>
      </c>
      <c r="E25" s="33" t="s">
        <v>1705</v>
      </c>
      <c r="F25" s="904">
        <v>1600</v>
      </c>
      <c r="G25" s="802">
        <f>D25*F25</f>
        <v>1600</v>
      </c>
      <c r="H25" s="33" t="s">
        <v>390</v>
      </c>
      <c r="I25" s="33" t="s">
        <v>1308</v>
      </c>
    </row>
    <row r="26" spans="1:9" ht="25.5">
      <c r="A26" s="883">
        <v>17</v>
      </c>
      <c r="B26" s="799" t="s">
        <v>1707</v>
      </c>
      <c r="C26" s="799" t="s">
        <v>1321</v>
      </c>
      <c r="D26" s="49">
        <v>1</v>
      </c>
      <c r="E26" s="33" t="s">
        <v>1705</v>
      </c>
      <c r="F26" s="904">
        <v>60000</v>
      </c>
      <c r="G26" s="802">
        <f>D26*F26</f>
        <v>60000</v>
      </c>
      <c r="H26" s="33" t="s">
        <v>390</v>
      </c>
      <c r="I26" s="33" t="s">
        <v>1308</v>
      </c>
    </row>
    <row r="27" spans="1:9" ht="15.75" customHeight="1">
      <c r="A27" s="1089" t="s">
        <v>1678</v>
      </c>
      <c r="B27" s="1090"/>
      <c r="C27" s="1090"/>
      <c r="D27" s="1090"/>
      <c r="E27" s="1090"/>
      <c r="F27" s="1091"/>
      <c r="G27" s="903">
        <f>SUM(G23:G26)</f>
        <v>63700</v>
      </c>
      <c r="H27" s="33"/>
      <c r="I27" s="33"/>
    </row>
    <row r="28" spans="1:9" ht="25.5">
      <c r="A28" s="883">
        <v>18</v>
      </c>
      <c r="B28" s="799" t="s">
        <v>1707</v>
      </c>
      <c r="C28" s="799" t="s">
        <v>1321</v>
      </c>
      <c r="D28" s="49">
        <v>1</v>
      </c>
      <c r="E28" s="33" t="s">
        <v>1705</v>
      </c>
      <c r="F28" s="904">
        <v>60000</v>
      </c>
      <c r="G28" s="802">
        <f>D28*F28</f>
        <v>60000</v>
      </c>
      <c r="H28" s="33" t="s">
        <v>391</v>
      </c>
      <c r="I28" s="33" t="s">
        <v>1308</v>
      </c>
    </row>
    <row r="29" spans="1:9" ht="25.5">
      <c r="A29" s="883">
        <v>19</v>
      </c>
      <c r="B29" s="799" t="s">
        <v>1708</v>
      </c>
      <c r="C29" s="799" t="s">
        <v>1321</v>
      </c>
      <c r="D29" s="49">
        <v>1</v>
      </c>
      <c r="E29" s="33" t="s">
        <v>1705</v>
      </c>
      <c r="F29" s="904">
        <v>1600</v>
      </c>
      <c r="G29" s="802">
        <f>D29*F29</f>
        <v>1600</v>
      </c>
      <c r="H29" s="33" t="s">
        <v>391</v>
      </c>
      <c r="I29" s="33" t="s">
        <v>1308</v>
      </c>
    </row>
    <row r="30" spans="1:9" ht="25.5">
      <c r="A30" s="883">
        <v>20</v>
      </c>
      <c r="B30" s="799" t="s">
        <v>1709</v>
      </c>
      <c r="C30" s="799" t="s">
        <v>1321</v>
      </c>
      <c r="D30" s="49">
        <v>1</v>
      </c>
      <c r="E30" s="33" t="s">
        <v>1705</v>
      </c>
      <c r="F30" s="904">
        <v>600</v>
      </c>
      <c r="G30" s="802">
        <f>D30*F30</f>
        <v>600</v>
      </c>
      <c r="H30" s="33" t="s">
        <v>391</v>
      </c>
      <c r="I30" s="33" t="s">
        <v>1308</v>
      </c>
    </row>
    <row r="31" spans="1:9" ht="25.5">
      <c r="A31" s="883">
        <v>21</v>
      </c>
      <c r="B31" s="799" t="s">
        <v>1710</v>
      </c>
      <c r="C31" s="799" t="s">
        <v>1321</v>
      </c>
      <c r="D31" s="49">
        <v>1</v>
      </c>
      <c r="E31" s="33" t="s">
        <v>1705</v>
      </c>
      <c r="F31" s="904">
        <v>1500</v>
      </c>
      <c r="G31" s="802">
        <f>D31*F31</f>
        <v>1500</v>
      </c>
      <c r="H31" s="33" t="s">
        <v>391</v>
      </c>
      <c r="I31" s="33" t="s">
        <v>1308</v>
      </c>
    </row>
    <row r="32" spans="1:9" ht="15.75" customHeight="1">
      <c r="A32" s="1089" t="s">
        <v>1679</v>
      </c>
      <c r="B32" s="1090"/>
      <c r="C32" s="1090"/>
      <c r="D32" s="1090"/>
      <c r="E32" s="1090"/>
      <c r="F32" s="1091"/>
      <c r="G32" s="903">
        <f>SUM(G28:G31)</f>
        <v>63700</v>
      </c>
      <c r="H32" s="33"/>
      <c r="I32" s="33"/>
    </row>
    <row r="33" spans="1:9" ht="25.5">
      <c r="A33" s="883">
        <v>22</v>
      </c>
      <c r="B33" s="799" t="s">
        <v>1710</v>
      </c>
      <c r="C33" s="799" t="s">
        <v>1321</v>
      </c>
      <c r="D33" s="49">
        <v>1</v>
      </c>
      <c r="E33" s="33" t="s">
        <v>1705</v>
      </c>
      <c r="F33" s="904">
        <v>1500</v>
      </c>
      <c r="G33" s="802">
        <f>D33*F33</f>
        <v>1500</v>
      </c>
      <c r="H33" s="33" t="s">
        <v>392</v>
      </c>
      <c r="I33" s="33" t="s">
        <v>1308</v>
      </c>
    </row>
    <row r="34" spans="1:9" ht="25.5">
      <c r="A34" s="883">
        <v>23</v>
      </c>
      <c r="B34" s="799" t="s">
        <v>1709</v>
      </c>
      <c r="C34" s="799" t="s">
        <v>1321</v>
      </c>
      <c r="D34" s="49">
        <v>1</v>
      </c>
      <c r="E34" s="33" t="s">
        <v>1705</v>
      </c>
      <c r="F34" s="904">
        <v>600</v>
      </c>
      <c r="G34" s="802">
        <f>D34*F34</f>
        <v>600</v>
      </c>
      <c r="H34" s="33" t="s">
        <v>392</v>
      </c>
      <c r="I34" s="33" t="s">
        <v>1308</v>
      </c>
    </row>
    <row r="35" spans="1:9" ht="25.5">
      <c r="A35" s="883">
        <v>24</v>
      </c>
      <c r="B35" s="799" t="s">
        <v>1708</v>
      </c>
      <c r="C35" s="799" t="s">
        <v>1321</v>
      </c>
      <c r="D35" s="49">
        <v>1</v>
      </c>
      <c r="E35" s="33" t="s">
        <v>1705</v>
      </c>
      <c r="F35" s="904">
        <v>1600</v>
      </c>
      <c r="G35" s="802">
        <f>D35*F35</f>
        <v>1600</v>
      </c>
      <c r="H35" s="33" t="s">
        <v>392</v>
      </c>
      <c r="I35" s="33" t="s">
        <v>1308</v>
      </c>
    </row>
    <row r="36" spans="1:9" ht="25.5">
      <c r="A36" s="883">
        <v>25</v>
      </c>
      <c r="B36" s="799" t="s">
        <v>1707</v>
      </c>
      <c r="C36" s="799" t="s">
        <v>1321</v>
      </c>
      <c r="D36" s="49">
        <v>1</v>
      </c>
      <c r="E36" s="33" t="s">
        <v>1705</v>
      </c>
      <c r="F36" s="904">
        <v>60000</v>
      </c>
      <c r="G36" s="802">
        <f>D36*F36</f>
        <v>60000</v>
      </c>
      <c r="H36" s="33" t="s">
        <v>392</v>
      </c>
      <c r="I36" s="33" t="s">
        <v>1308</v>
      </c>
    </row>
    <row r="37" spans="1:9" ht="15.75" customHeight="1">
      <c r="A37" s="1089" t="s">
        <v>1680</v>
      </c>
      <c r="B37" s="1090"/>
      <c r="C37" s="1090"/>
      <c r="D37" s="1090"/>
      <c r="E37" s="1090"/>
      <c r="F37" s="1091"/>
      <c r="G37" s="903">
        <f>SUM(G33:G36)</f>
        <v>63700</v>
      </c>
      <c r="H37" s="33"/>
      <c r="I37" s="33"/>
    </row>
    <row r="38" spans="1:9" ht="25.5">
      <c r="A38" s="883">
        <v>26</v>
      </c>
      <c r="B38" s="799" t="s">
        <v>1707</v>
      </c>
      <c r="C38" s="799" t="s">
        <v>1321</v>
      </c>
      <c r="D38" s="49">
        <v>1</v>
      </c>
      <c r="E38" s="33" t="s">
        <v>1705</v>
      </c>
      <c r="F38" s="904">
        <v>60000</v>
      </c>
      <c r="G38" s="802">
        <f>D38*F38</f>
        <v>60000</v>
      </c>
      <c r="H38" s="33" t="s">
        <v>393</v>
      </c>
      <c r="I38" s="33" t="s">
        <v>1308</v>
      </c>
    </row>
    <row r="39" spans="1:9" ht="25.5">
      <c r="A39" s="883">
        <v>27</v>
      </c>
      <c r="B39" s="799" t="s">
        <v>1708</v>
      </c>
      <c r="C39" s="799" t="s">
        <v>1321</v>
      </c>
      <c r="D39" s="49">
        <v>1</v>
      </c>
      <c r="E39" s="33" t="s">
        <v>1705</v>
      </c>
      <c r="F39" s="904">
        <v>1600</v>
      </c>
      <c r="G39" s="802">
        <f>D39*F39</f>
        <v>1600</v>
      </c>
      <c r="H39" s="33" t="s">
        <v>393</v>
      </c>
      <c r="I39" s="33" t="s">
        <v>1308</v>
      </c>
    </row>
    <row r="40" spans="1:9" ht="25.5">
      <c r="A40" s="883">
        <v>28</v>
      </c>
      <c r="B40" s="799" t="s">
        <v>1709</v>
      </c>
      <c r="C40" s="799" t="s">
        <v>1321</v>
      </c>
      <c r="D40" s="49">
        <v>1</v>
      </c>
      <c r="E40" s="33" t="s">
        <v>1705</v>
      </c>
      <c r="F40" s="904">
        <v>600</v>
      </c>
      <c r="G40" s="802">
        <f>D40*F40</f>
        <v>600</v>
      </c>
      <c r="H40" s="33" t="s">
        <v>393</v>
      </c>
      <c r="I40" s="33" t="s">
        <v>1308</v>
      </c>
    </row>
    <row r="41" spans="1:9" ht="25.5">
      <c r="A41" s="883">
        <v>29</v>
      </c>
      <c r="B41" s="799" t="s">
        <v>1710</v>
      </c>
      <c r="C41" s="799" t="s">
        <v>1321</v>
      </c>
      <c r="D41" s="49">
        <v>1</v>
      </c>
      <c r="E41" s="33" t="s">
        <v>1705</v>
      </c>
      <c r="F41" s="904">
        <v>1500</v>
      </c>
      <c r="G41" s="802">
        <f>D41*F41</f>
        <v>1500</v>
      </c>
      <c r="H41" s="33" t="s">
        <v>393</v>
      </c>
      <c r="I41" s="33" t="s">
        <v>1308</v>
      </c>
    </row>
    <row r="42" spans="1:9" ht="15.75" customHeight="1">
      <c r="A42" s="1089" t="s">
        <v>1681</v>
      </c>
      <c r="B42" s="1090"/>
      <c r="C42" s="1090"/>
      <c r="D42" s="1090"/>
      <c r="E42" s="1090"/>
      <c r="F42" s="1091"/>
      <c r="G42" s="903">
        <f>SUM(G38:G41)</f>
        <v>63700</v>
      </c>
      <c r="H42" s="33"/>
      <c r="I42" s="33"/>
    </row>
    <row r="43" spans="1:9" ht="25.5">
      <c r="A43" s="883">
        <v>30</v>
      </c>
      <c r="B43" s="799" t="s">
        <v>1710</v>
      </c>
      <c r="C43" s="799" t="s">
        <v>1321</v>
      </c>
      <c r="D43" s="49">
        <v>1</v>
      </c>
      <c r="E43" s="33" t="s">
        <v>1705</v>
      </c>
      <c r="F43" s="904">
        <v>1500</v>
      </c>
      <c r="G43" s="802">
        <f>D43*F43</f>
        <v>1500</v>
      </c>
      <c r="H43" s="33" t="s">
        <v>394</v>
      </c>
      <c r="I43" s="33" t="s">
        <v>1308</v>
      </c>
    </row>
    <row r="44" spans="1:9" ht="25.5">
      <c r="A44" s="883">
        <v>31</v>
      </c>
      <c r="B44" s="799" t="s">
        <v>1709</v>
      </c>
      <c r="C44" s="799" t="s">
        <v>1321</v>
      </c>
      <c r="D44" s="49">
        <v>1</v>
      </c>
      <c r="E44" s="33" t="s">
        <v>1705</v>
      </c>
      <c r="F44" s="904">
        <v>600</v>
      </c>
      <c r="G44" s="802">
        <f>D44*F44</f>
        <v>600</v>
      </c>
      <c r="H44" s="33" t="s">
        <v>394</v>
      </c>
      <c r="I44" s="33" t="s">
        <v>1308</v>
      </c>
    </row>
    <row r="45" spans="1:9" ht="25.5">
      <c r="A45" s="883">
        <v>32</v>
      </c>
      <c r="B45" s="799" t="s">
        <v>1708</v>
      </c>
      <c r="C45" s="799" t="s">
        <v>1321</v>
      </c>
      <c r="D45" s="49">
        <v>1</v>
      </c>
      <c r="E45" s="33" t="s">
        <v>1705</v>
      </c>
      <c r="F45" s="904">
        <v>1600</v>
      </c>
      <c r="G45" s="802">
        <f>D45*F45</f>
        <v>1600</v>
      </c>
      <c r="H45" s="33" t="s">
        <v>394</v>
      </c>
      <c r="I45" s="33" t="s">
        <v>1308</v>
      </c>
    </row>
    <row r="46" spans="1:9" ht="25.5">
      <c r="A46" s="883">
        <v>33</v>
      </c>
      <c r="B46" s="799" t="s">
        <v>1707</v>
      </c>
      <c r="C46" s="799" t="s">
        <v>1321</v>
      </c>
      <c r="D46" s="49">
        <v>1</v>
      </c>
      <c r="E46" s="33" t="s">
        <v>1705</v>
      </c>
      <c r="F46" s="904">
        <v>60000</v>
      </c>
      <c r="G46" s="802">
        <f>D46*F46</f>
        <v>60000</v>
      </c>
      <c r="H46" s="33" t="s">
        <v>394</v>
      </c>
      <c r="I46" s="33" t="s">
        <v>1308</v>
      </c>
    </row>
    <row r="47" spans="1:9" ht="15.75" customHeight="1">
      <c r="A47" s="1089" t="s">
        <v>1683</v>
      </c>
      <c r="B47" s="1090"/>
      <c r="C47" s="1090"/>
      <c r="D47" s="1090"/>
      <c r="E47" s="1090"/>
      <c r="F47" s="1091"/>
      <c r="G47" s="903">
        <f>SUM(G43:G46)</f>
        <v>63700</v>
      </c>
      <c r="H47" s="33"/>
      <c r="I47" s="33"/>
    </row>
    <row r="48" spans="1:9" ht="25.5">
      <c r="A48" s="883">
        <v>34</v>
      </c>
      <c r="B48" s="799" t="s">
        <v>1707</v>
      </c>
      <c r="C48" s="799" t="s">
        <v>1321</v>
      </c>
      <c r="D48" s="49">
        <v>1</v>
      </c>
      <c r="E48" s="33" t="s">
        <v>1705</v>
      </c>
      <c r="F48" s="904">
        <v>60000</v>
      </c>
      <c r="G48" s="802">
        <f>D48*F48</f>
        <v>60000</v>
      </c>
      <c r="H48" s="33" t="s">
        <v>395</v>
      </c>
      <c r="I48" s="33" t="s">
        <v>1308</v>
      </c>
    </row>
    <row r="49" spans="1:9" ht="25.5">
      <c r="A49" s="883">
        <v>35</v>
      </c>
      <c r="B49" s="799" t="s">
        <v>1708</v>
      </c>
      <c r="C49" s="799" t="s">
        <v>1321</v>
      </c>
      <c r="D49" s="49">
        <v>1</v>
      </c>
      <c r="E49" s="33" t="s">
        <v>1705</v>
      </c>
      <c r="F49" s="904">
        <v>1600</v>
      </c>
      <c r="G49" s="802">
        <f>D49*F49</f>
        <v>1600</v>
      </c>
      <c r="H49" s="33" t="s">
        <v>395</v>
      </c>
      <c r="I49" s="33" t="s">
        <v>1308</v>
      </c>
    </row>
    <row r="50" spans="1:9" ht="25.5">
      <c r="A50" s="883">
        <v>36</v>
      </c>
      <c r="B50" s="799" t="s">
        <v>1712</v>
      </c>
      <c r="C50" s="799" t="s">
        <v>1321</v>
      </c>
      <c r="D50" s="49">
        <v>1</v>
      </c>
      <c r="E50" s="33" t="s">
        <v>1705</v>
      </c>
      <c r="F50" s="904">
        <v>4000</v>
      </c>
      <c r="G50" s="802">
        <f>D50*F50</f>
        <v>4000</v>
      </c>
      <c r="H50" s="33" t="s">
        <v>395</v>
      </c>
      <c r="I50" s="33" t="s">
        <v>1308</v>
      </c>
    </row>
    <row r="51" spans="1:9" ht="25.5">
      <c r="A51" s="883">
        <v>37</v>
      </c>
      <c r="B51" s="799" t="s">
        <v>1709</v>
      </c>
      <c r="C51" s="799" t="s">
        <v>1321</v>
      </c>
      <c r="D51" s="49">
        <v>1</v>
      </c>
      <c r="E51" s="33" t="s">
        <v>1705</v>
      </c>
      <c r="F51" s="904">
        <v>600</v>
      </c>
      <c r="G51" s="802">
        <f>D51*F51</f>
        <v>600</v>
      </c>
      <c r="H51" s="33" t="s">
        <v>395</v>
      </c>
      <c r="I51" s="33" t="s">
        <v>1308</v>
      </c>
    </row>
    <row r="52" spans="1:9" ht="25.5">
      <c r="A52" s="883">
        <v>38</v>
      </c>
      <c r="B52" s="799" t="s">
        <v>1710</v>
      </c>
      <c r="C52" s="799" t="s">
        <v>1321</v>
      </c>
      <c r="D52" s="49">
        <v>1</v>
      </c>
      <c r="E52" s="33" t="s">
        <v>1705</v>
      </c>
      <c r="F52" s="904">
        <v>1500</v>
      </c>
      <c r="G52" s="802">
        <f>D52*F52</f>
        <v>1500</v>
      </c>
      <c r="H52" s="33" t="s">
        <v>395</v>
      </c>
      <c r="I52" s="33" t="s">
        <v>1308</v>
      </c>
    </row>
    <row r="53" spans="1:9" ht="15.75" customHeight="1">
      <c r="A53" s="1089" t="s">
        <v>1684</v>
      </c>
      <c r="B53" s="1090"/>
      <c r="C53" s="1090"/>
      <c r="D53" s="1090"/>
      <c r="E53" s="1090"/>
      <c r="F53" s="1091"/>
      <c r="G53" s="903">
        <f>SUM(G48:G52)</f>
        <v>67700</v>
      </c>
      <c r="H53" s="33"/>
      <c r="I53" s="33"/>
    </row>
    <row r="54" spans="1:9" ht="25.5">
      <c r="A54" s="883">
        <v>39</v>
      </c>
      <c r="B54" s="799" t="s">
        <v>1710</v>
      </c>
      <c r="C54" s="799" t="s">
        <v>1321</v>
      </c>
      <c r="D54" s="49">
        <v>1</v>
      </c>
      <c r="E54" s="33" t="s">
        <v>1705</v>
      </c>
      <c r="F54" s="904">
        <v>1500</v>
      </c>
      <c r="G54" s="802">
        <f>D54*F54</f>
        <v>1500</v>
      </c>
      <c r="H54" s="33" t="s">
        <v>396</v>
      </c>
      <c r="I54" s="33" t="s">
        <v>1308</v>
      </c>
    </row>
    <row r="55" spans="1:9" ht="25.5">
      <c r="A55" s="883">
        <v>40</v>
      </c>
      <c r="B55" s="799" t="s">
        <v>1709</v>
      </c>
      <c r="C55" s="799" t="s">
        <v>1321</v>
      </c>
      <c r="D55" s="49">
        <v>1</v>
      </c>
      <c r="E55" s="33" t="s">
        <v>1705</v>
      </c>
      <c r="F55" s="904">
        <v>600</v>
      </c>
      <c r="G55" s="802">
        <f>D55*F55</f>
        <v>600</v>
      </c>
      <c r="H55" s="33" t="s">
        <v>396</v>
      </c>
      <c r="I55" s="33" t="s">
        <v>1308</v>
      </c>
    </row>
    <row r="56" spans="1:9" ht="25.5">
      <c r="A56" s="883">
        <v>41</v>
      </c>
      <c r="B56" s="799" t="s">
        <v>1708</v>
      </c>
      <c r="C56" s="799" t="s">
        <v>1321</v>
      </c>
      <c r="D56" s="49">
        <v>1</v>
      </c>
      <c r="E56" s="33" t="s">
        <v>1705</v>
      </c>
      <c r="F56" s="904">
        <v>1600</v>
      </c>
      <c r="G56" s="802">
        <f>D56*F56</f>
        <v>1600</v>
      </c>
      <c r="H56" s="33" t="s">
        <v>396</v>
      </c>
      <c r="I56" s="33" t="s">
        <v>1308</v>
      </c>
    </row>
    <row r="57" spans="1:9" ht="25.5">
      <c r="A57" s="883">
        <v>42</v>
      </c>
      <c r="B57" s="799" t="s">
        <v>1707</v>
      </c>
      <c r="C57" s="799" t="s">
        <v>1321</v>
      </c>
      <c r="D57" s="49">
        <v>1</v>
      </c>
      <c r="E57" s="33" t="s">
        <v>1705</v>
      </c>
      <c r="F57" s="904">
        <v>60000</v>
      </c>
      <c r="G57" s="802">
        <f>D57*F57</f>
        <v>60000</v>
      </c>
      <c r="H57" s="33" t="s">
        <v>396</v>
      </c>
      <c r="I57" s="33" t="s">
        <v>1308</v>
      </c>
    </row>
    <row r="58" spans="1:9" ht="15.75" customHeight="1">
      <c r="A58" s="1089" t="s">
        <v>1711</v>
      </c>
      <c r="B58" s="1090"/>
      <c r="C58" s="1090"/>
      <c r="D58" s="1090"/>
      <c r="E58" s="1090"/>
      <c r="F58" s="1091"/>
      <c r="G58" s="903">
        <f>SUM(G54:G57)</f>
        <v>63700</v>
      </c>
      <c r="H58" s="33"/>
      <c r="I58" s="33"/>
    </row>
    <row r="59" spans="1:9" ht="25.5">
      <c r="A59" s="883">
        <v>43</v>
      </c>
      <c r="B59" s="799" t="s">
        <v>1707</v>
      </c>
      <c r="C59" s="799" t="s">
        <v>1321</v>
      </c>
      <c r="D59" s="49">
        <v>1</v>
      </c>
      <c r="E59" s="33" t="s">
        <v>1705</v>
      </c>
      <c r="F59" s="904">
        <v>60000</v>
      </c>
      <c r="G59" s="802">
        <f>D59*F59</f>
        <v>60000</v>
      </c>
      <c r="H59" s="33" t="s">
        <v>397</v>
      </c>
      <c r="I59" s="33" t="s">
        <v>1308</v>
      </c>
    </row>
    <row r="60" spans="1:9" ht="25.5">
      <c r="A60" s="883">
        <v>44</v>
      </c>
      <c r="B60" s="799" t="s">
        <v>1708</v>
      </c>
      <c r="C60" s="799" t="s">
        <v>1321</v>
      </c>
      <c r="D60" s="49">
        <v>1</v>
      </c>
      <c r="E60" s="33" t="s">
        <v>1705</v>
      </c>
      <c r="F60" s="904">
        <v>1600</v>
      </c>
      <c r="G60" s="802">
        <f>D60*F60</f>
        <v>1600</v>
      </c>
      <c r="H60" s="33" t="s">
        <v>397</v>
      </c>
      <c r="I60" s="33" t="s">
        <v>1308</v>
      </c>
    </row>
    <row r="61" spans="1:9" ht="25.5">
      <c r="A61" s="883">
        <v>45</v>
      </c>
      <c r="B61" s="799" t="s">
        <v>1709</v>
      </c>
      <c r="C61" s="799" t="s">
        <v>1321</v>
      </c>
      <c r="D61" s="49">
        <v>1</v>
      </c>
      <c r="E61" s="33" t="s">
        <v>1705</v>
      </c>
      <c r="F61" s="904">
        <v>600</v>
      </c>
      <c r="G61" s="802">
        <f>D61*F61</f>
        <v>600</v>
      </c>
      <c r="H61" s="33" t="s">
        <v>397</v>
      </c>
      <c r="I61" s="33" t="s">
        <v>1308</v>
      </c>
    </row>
    <row r="62" spans="1:9" ht="25.5">
      <c r="A62" s="883">
        <v>46</v>
      </c>
      <c r="B62" s="799" t="s">
        <v>1710</v>
      </c>
      <c r="C62" s="799" t="s">
        <v>1321</v>
      </c>
      <c r="D62" s="49">
        <v>1</v>
      </c>
      <c r="E62" s="33" t="s">
        <v>1705</v>
      </c>
      <c r="F62" s="904">
        <v>1500</v>
      </c>
      <c r="G62" s="802">
        <f>D62*F62</f>
        <v>1500</v>
      </c>
      <c r="H62" s="33" t="s">
        <v>397</v>
      </c>
      <c r="I62" s="33" t="s">
        <v>1308</v>
      </c>
    </row>
    <row r="63" spans="1:9" ht="15.75" customHeight="1">
      <c r="A63" s="1089" t="s">
        <v>1697</v>
      </c>
      <c r="B63" s="1090"/>
      <c r="C63" s="1090"/>
      <c r="D63" s="1090"/>
      <c r="E63" s="1090"/>
      <c r="F63" s="1091"/>
      <c r="G63" s="903">
        <f>SUM(G59:G62)</f>
        <v>63700</v>
      </c>
      <c r="H63" s="33"/>
      <c r="I63" s="33"/>
    </row>
    <row r="64" spans="1:9" ht="25.5">
      <c r="A64" s="883">
        <v>47</v>
      </c>
      <c r="B64" s="799" t="s">
        <v>1710</v>
      </c>
      <c r="C64" s="799" t="s">
        <v>1321</v>
      </c>
      <c r="D64" s="49">
        <v>1</v>
      </c>
      <c r="E64" s="33" t="s">
        <v>1705</v>
      </c>
      <c r="F64" s="904">
        <v>1500</v>
      </c>
      <c r="G64" s="802">
        <f>D64*F64</f>
        <v>1500</v>
      </c>
      <c r="H64" s="33" t="s">
        <v>398</v>
      </c>
      <c r="I64" s="33" t="s">
        <v>1308</v>
      </c>
    </row>
    <row r="65" spans="1:9" ht="25.5">
      <c r="A65" s="883">
        <v>48</v>
      </c>
      <c r="B65" s="799" t="s">
        <v>1709</v>
      </c>
      <c r="C65" s="799" t="s">
        <v>1321</v>
      </c>
      <c r="D65" s="49">
        <v>1</v>
      </c>
      <c r="E65" s="33" t="s">
        <v>1705</v>
      </c>
      <c r="F65" s="904">
        <v>600</v>
      </c>
      <c r="G65" s="802">
        <f>D65*F65</f>
        <v>600</v>
      </c>
      <c r="H65" s="33" t="s">
        <v>398</v>
      </c>
      <c r="I65" s="33" t="s">
        <v>1308</v>
      </c>
    </row>
    <row r="66" spans="1:9" ht="25.5">
      <c r="A66" s="883">
        <v>49</v>
      </c>
      <c r="B66" s="799" t="s">
        <v>1708</v>
      </c>
      <c r="C66" s="799" t="s">
        <v>1321</v>
      </c>
      <c r="D66" s="49">
        <v>1</v>
      </c>
      <c r="E66" s="33" t="s">
        <v>1705</v>
      </c>
      <c r="F66" s="904">
        <v>1600</v>
      </c>
      <c r="G66" s="802">
        <f>D66*F66</f>
        <v>1600</v>
      </c>
      <c r="H66" s="33" t="s">
        <v>398</v>
      </c>
      <c r="I66" s="33" t="s">
        <v>1308</v>
      </c>
    </row>
    <row r="67" spans="1:9" ht="25.5">
      <c r="A67" s="883">
        <v>50</v>
      </c>
      <c r="B67" s="799" t="s">
        <v>1707</v>
      </c>
      <c r="C67" s="799" t="s">
        <v>1321</v>
      </c>
      <c r="D67" s="49">
        <v>1</v>
      </c>
      <c r="E67" s="33" t="s">
        <v>1705</v>
      </c>
      <c r="F67" s="904">
        <v>60000</v>
      </c>
      <c r="G67" s="802">
        <f>D67*F67</f>
        <v>60000</v>
      </c>
      <c r="H67" s="33" t="s">
        <v>398</v>
      </c>
      <c r="I67" s="33" t="s">
        <v>1308</v>
      </c>
    </row>
    <row r="68" spans="1:9" ht="25.5">
      <c r="A68" s="883">
        <v>51</v>
      </c>
      <c r="B68" s="799" t="s">
        <v>1706</v>
      </c>
      <c r="C68" s="799" t="s">
        <v>1321</v>
      </c>
      <c r="D68" s="49">
        <v>1</v>
      </c>
      <c r="E68" s="33" t="s">
        <v>1705</v>
      </c>
      <c r="F68" s="904">
        <v>80000</v>
      </c>
      <c r="G68" s="802">
        <f>D68*F68</f>
        <v>80000</v>
      </c>
      <c r="H68" s="33" t="s">
        <v>398</v>
      </c>
      <c r="I68" s="33" t="s">
        <v>1308</v>
      </c>
    </row>
    <row r="69" spans="1:9" ht="15.75" customHeight="1">
      <c r="A69" s="1089" t="s">
        <v>1686</v>
      </c>
      <c r="B69" s="1090"/>
      <c r="C69" s="1090"/>
      <c r="D69" s="1090"/>
      <c r="E69" s="1090"/>
      <c r="F69" s="1091"/>
      <c r="G69" s="903">
        <f>SUM(G64:G68)</f>
        <v>143700</v>
      </c>
      <c r="H69" s="33"/>
      <c r="I69" s="33"/>
    </row>
  </sheetData>
  <mergeCells count="20">
    <mergeCell ref="A42:F42"/>
    <mergeCell ref="A37:F37"/>
    <mergeCell ref="A32:F32"/>
    <mergeCell ref="A27:F27"/>
    <mergeCell ref="A22:F22"/>
    <mergeCell ref="A69:F69"/>
    <mergeCell ref="A63:F63"/>
    <mergeCell ref="A58:F58"/>
    <mergeCell ref="A53:F53"/>
    <mergeCell ref="A47:F47"/>
    <mergeCell ref="A17:F17"/>
    <mergeCell ref="G5:G6"/>
    <mergeCell ref="B5:B6"/>
    <mergeCell ref="C5:C6"/>
    <mergeCell ref="D5:D6"/>
    <mergeCell ref="E5:E6"/>
    <mergeCell ref="F5:F6"/>
    <mergeCell ref="I5:I6"/>
    <mergeCell ref="A12:F12"/>
    <mergeCell ref="H5:H6"/>
  </mergeCells>
  <pageMargins left="0.70866141732283472" right="0.51181102362204722" top="0.55118110236220474" bottom="0.55118110236220474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353"/>
  <sheetViews>
    <sheetView workbookViewId="0">
      <selection activeCell="A2" sqref="A2:XFD5"/>
    </sheetView>
  </sheetViews>
  <sheetFormatPr defaultRowHeight="12.75"/>
  <cols>
    <col min="1" max="1" width="4.140625" customWidth="1"/>
    <col min="2" max="2" width="54.42578125" customWidth="1"/>
    <col min="3" max="3" width="21" customWidth="1"/>
    <col min="4" max="4" width="7.28515625" customWidth="1"/>
    <col min="5" max="5" width="8.42578125" customWidth="1"/>
    <col min="6" max="6" width="12.42578125" style="700" customWidth="1"/>
    <col min="7" max="7" width="13.42578125" style="699" customWidth="1"/>
    <col min="8" max="8" width="8.85546875" customWidth="1"/>
    <col min="9" max="9" width="13.28515625" customWidth="1"/>
  </cols>
  <sheetData>
    <row r="2" spans="1:9" ht="18">
      <c r="B2" s="674" t="s">
        <v>1310</v>
      </c>
    </row>
    <row r="3" spans="1:9" ht="15.75" customHeight="1">
      <c r="A3" s="918" t="s">
        <v>2</v>
      </c>
      <c r="B3" s="1067" t="s">
        <v>1276</v>
      </c>
      <c r="C3" s="1067" t="s">
        <v>1277</v>
      </c>
      <c r="D3" s="1067" t="s">
        <v>5</v>
      </c>
      <c r="E3" s="1067" t="s">
        <v>421</v>
      </c>
      <c r="F3" s="1083" t="s">
        <v>582</v>
      </c>
      <c r="G3" s="1096" t="s">
        <v>1284</v>
      </c>
      <c r="H3" s="1055" t="s">
        <v>1307</v>
      </c>
      <c r="I3" s="1067" t="s">
        <v>1279</v>
      </c>
    </row>
    <row r="4" spans="1:9" ht="12.75" customHeight="1">
      <c r="A4" s="918" t="s">
        <v>1275</v>
      </c>
      <c r="B4" s="1067"/>
      <c r="C4" s="1067"/>
      <c r="D4" s="1067"/>
      <c r="E4" s="1067"/>
      <c r="F4" s="1083"/>
      <c r="G4" s="1097"/>
      <c r="H4" s="1056"/>
      <c r="I4" s="1067"/>
    </row>
    <row r="5" spans="1:9">
      <c r="A5" s="33"/>
      <c r="B5" s="940" t="s">
        <v>632</v>
      </c>
      <c r="C5" s="765"/>
      <c r="D5" s="765"/>
      <c r="E5" s="765"/>
      <c r="F5" s="766"/>
      <c r="G5" s="782"/>
      <c r="H5" s="33"/>
      <c r="I5" s="33"/>
    </row>
    <row r="6" spans="1:9">
      <c r="A6" s="33"/>
      <c r="B6" s="941" t="s">
        <v>645</v>
      </c>
      <c r="C6" s="33"/>
      <c r="D6" s="33"/>
      <c r="E6" s="595"/>
      <c r="F6" s="789"/>
      <c r="G6" s="786"/>
      <c r="H6" s="33"/>
      <c r="I6" s="33"/>
    </row>
    <row r="7" spans="1:9">
      <c r="A7" s="33">
        <v>1</v>
      </c>
      <c r="B7" s="942" t="s">
        <v>659</v>
      </c>
      <c r="C7" s="780" t="s">
        <v>1321</v>
      </c>
      <c r="D7" s="823">
        <v>1</v>
      </c>
      <c r="E7" s="595" t="s">
        <v>491</v>
      </c>
      <c r="F7" s="943">
        <v>10000</v>
      </c>
      <c r="G7" s="786">
        <f t="shared" ref="G7:G87" si="0">D7*F7</f>
        <v>10000</v>
      </c>
      <c r="H7" s="33" t="s">
        <v>387</v>
      </c>
      <c r="I7" s="33" t="s">
        <v>1308</v>
      </c>
    </row>
    <row r="8" spans="1:9">
      <c r="A8" s="33">
        <v>2</v>
      </c>
      <c r="B8" s="942" t="s">
        <v>662</v>
      </c>
      <c r="C8" s="780" t="s">
        <v>1321</v>
      </c>
      <c r="D8" s="823">
        <v>1</v>
      </c>
      <c r="E8" s="595" t="s">
        <v>491</v>
      </c>
      <c r="F8" s="943">
        <v>6000</v>
      </c>
      <c r="G8" s="786">
        <f t="shared" si="0"/>
        <v>6000</v>
      </c>
      <c r="H8" s="33" t="s">
        <v>387</v>
      </c>
      <c r="I8" s="33" t="s">
        <v>1308</v>
      </c>
    </row>
    <row r="9" spans="1:9">
      <c r="A9" s="33">
        <v>3</v>
      </c>
      <c r="B9" s="821" t="s">
        <v>665</v>
      </c>
      <c r="C9" s="780" t="s">
        <v>1321</v>
      </c>
      <c r="D9" s="823">
        <v>1</v>
      </c>
      <c r="E9" s="595" t="s">
        <v>491</v>
      </c>
      <c r="F9" s="943">
        <v>15835</v>
      </c>
      <c r="G9" s="786">
        <f t="shared" si="0"/>
        <v>15835</v>
      </c>
      <c r="H9" s="33" t="s">
        <v>387</v>
      </c>
      <c r="I9" s="33" t="s">
        <v>1308</v>
      </c>
    </row>
    <row r="10" spans="1:9">
      <c r="A10" s="33">
        <v>4</v>
      </c>
      <c r="B10" s="944" t="s">
        <v>1727</v>
      </c>
      <c r="C10" s="780" t="s">
        <v>1321</v>
      </c>
      <c r="D10" s="823">
        <v>1</v>
      </c>
      <c r="E10" s="595" t="s">
        <v>491</v>
      </c>
      <c r="F10" s="943">
        <v>5000</v>
      </c>
      <c r="G10" s="786">
        <f t="shared" si="0"/>
        <v>5000</v>
      </c>
      <c r="H10" s="33" t="s">
        <v>387</v>
      </c>
      <c r="I10" s="33" t="s">
        <v>1308</v>
      </c>
    </row>
    <row r="11" spans="1:9">
      <c r="A11" s="33">
        <v>5</v>
      </c>
      <c r="B11" s="944" t="s">
        <v>652</v>
      </c>
      <c r="C11" s="780" t="s">
        <v>1321</v>
      </c>
      <c r="D11" s="823">
        <v>1</v>
      </c>
      <c r="E11" s="595" t="s">
        <v>491</v>
      </c>
      <c r="F11" s="943">
        <v>1000</v>
      </c>
      <c r="G11" s="786">
        <f t="shared" si="0"/>
        <v>1000</v>
      </c>
      <c r="H11" s="33" t="s">
        <v>387</v>
      </c>
      <c r="I11" s="33" t="s">
        <v>1308</v>
      </c>
    </row>
    <row r="12" spans="1:9">
      <c r="A12" s="33">
        <v>6</v>
      </c>
      <c r="B12" s="944" t="s">
        <v>655</v>
      </c>
      <c r="C12" s="780" t="s">
        <v>1321</v>
      </c>
      <c r="D12" s="823">
        <v>1</v>
      </c>
      <c r="E12" s="595" t="s">
        <v>491</v>
      </c>
      <c r="F12" s="943">
        <v>50000</v>
      </c>
      <c r="G12" s="786">
        <f t="shared" si="0"/>
        <v>50000</v>
      </c>
      <c r="H12" s="33" t="s">
        <v>387</v>
      </c>
      <c r="I12" s="33" t="s">
        <v>1308</v>
      </c>
    </row>
    <row r="13" spans="1:9">
      <c r="A13" s="33">
        <v>7</v>
      </c>
      <c r="B13" s="945" t="s">
        <v>828</v>
      </c>
      <c r="C13" s="780" t="s">
        <v>1321</v>
      </c>
      <c r="D13" s="823">
        <v>1</v>
      </c>
      <c r="E13" s="595" t="s">
        <v>491</v>
      </c>
      <c r="F13" s="943">
        <v>10000</v>
      </c>
      <c r="G13" s="786">
        <f t="shared" si="0"/>
        <v>10000</v>
      </c>
      <c r="H13" s="33" t="s">
        <v>387</v>
      </c>
      <c r="I13" s="33" t="s">
        <v>1308</v>
      </c>
    </row>
    <row r="14" spans="1:9">
      <c r="A14" s="33">
        <v>8</v>
      </c>
      <c r="B14" s="942" t="s">
        <v>832</v>
      </c>
      <c r="C14" s="780" t="s">
        <v>1321</v>
      </c>
      <c r="D14" s="823">
        <v>1</v>
      </c>
      <c r="E14" s="595" t="s">
        <v>491</v>
      </c>
      <c r="F14" s="943">
        <v>25000</v>
      </c>
      <c r="G14" s="786">
        <f t="shared" si="0"/>
        <v>25000</v>
      </c>
      <c r="H14" s="33" t="s">
        <v>387</v>
      </c>
      <c r="I14" s="33" t="s">
        <v>1308</v>
      </c>
    </row>
    <row r="15" spans="1:9">
      <c r="A15" s="33">
        <v>9</v>
      </c>
      <c r="B15" s="944" t="s">
        <v>830</v>
      </c>
      <c r="C15" s="780" t="s">
        <v>1321</v>
      </c>
      <c r="D15" s="823">
        <v>1</v>
      </c>
      <c r="E15" s="595" t="s">
        <v>491</v>
      </c>
      <c r="F15" s="943">
        <v>15000</v>
      </c>
      <c r="G15" s="786">
        <f t="shared" si="0"/>
        <v>15000</v>
      </c>
      <c r="H15" s="33" t="s">
        <v>387</v>
      </c>
      <c r="I15" s="33" t="s">
        <v>1308</v>
      </c>
    </row>
    <row r="16" spans="1:9">
      <c r="A16" s="33">
        <v>10</v>
      </c>
      <c r="B16" s="944" t="s">
        <v>822</v>
      </c>
      <c r="C16" s="780" t="s">
        <v>1321</v>
      </c>
      <c r="D16" s="823">
        <v>1</v>
      </c>
      <c r="E16" s="595" t="s">
        <v>491</v>
      </c>
      <c r="F16" s="943">
        <v>50000</v>
      </c>
      <c r="G16" s="786">
        <f t="shared" si="0"/>
        <v>50000</v>
      </c>
      <c r="H16" s="33" t="s">
        <v>387</v>
      </c>
      <c r="I16" s="33" t="s">
        <v>1308</v>
      </c>
    </row>
    <row r="17" spans="1:9">
      <c r="A17" s="33">
        <v>11</v>
      </c>
      <c r="B17" s="942" t="s">
        <v>810</v>
      </c>
      <c r="C17" s="780" t="s">
        <v>1321</v>
      </c>
      <c r="D17" s="823">
        <v>1</v>
      </c>
      <c r="E17" s="595" t="s">
        <v>491</v>
      </c>
      <c r="F17" s="943">
        <v>100450</v>
      </c>
      <c r="G17" s="786">
        <f t="shared" si="0"/>
        <v>100450</v>
      </c>
      <c r="H17" s="33" t="s">
        <v>387</v>
      </c>
      <c r="I17" s="33" t="s">
        <v>1308</v>
      </c>
    </row>
    <row r="18" spans="1:9">
      <c r="A18" s="33">
        <v>12</v>
      </c>
      <c r="B18" s="821" t="s">
        <v>806</v>
      </c>
      <c r="C18" s="780" t="s">
        <v>1321</v>
      </c>
      <c r="D18" s="823">
        <v>1</v>
      </c>
      <c r="E18" s="595" t="s">
        <v>491</v>
      </c>
      <c r="F18" s="943">
        <v>67600</v>
      </c>
      <c r="G18" s="786">
        <f t="shared" si="0"/>
        <v>67600</v>
      </c>
      <c r="H18" s="33" t="s">
        <v>387</v>
      </c>
      <c r="I18" s="33" t="s">
        <v>1308</v>
      </c>
    </row>
    <row r="19" spans="1:9">
      <c r="A19" s="33">
        <v>13</v>
      </c>
      <c r="B19" s="942" t="s">
        <v>820</v>
      </c>
      <c r="C19" s="780" t="s">
        <v>1321</v>
      </c>
      <c r="D19" s="823">
        <v>1</v>
      </c>
      <c r="E19" s="595" t="s">
        <v>491</v>
      </c>
      <c r="F19" s="943">
        <v>7333.33</v>
      </c>
      <c r="G19" s="786">
        <f t="shared" si="0"/>
        <v>7333.33</v>
      </c>
      <c r="H19" s="33" t="s">
        <v>387</v>
      </c>
      <c r="I19" s="33" t="s">
        <v>1308</v>
      </c>
    </row>
    <row r="20" spans="1:9">
      <c r="A20" s="33">
        <v>14</v>
      </c>
      <c r="B20" s="821" t="s">
        <v>809</v>
      </c>
      <c r="C20" s="780" t="s">
        <v>1321</v>
      </c>
      <c r="D20" s="823">
        <v>1</v>
      </c>
      <c r="E20" s="595" t="s">
        <v>491</v>
      </c>
      <c r="F20" s="943">
        <v>40000</v>
      </c>
      <c r="G20" s="786">
        <f t="shared" si="0"/>
        <v>40000</v>
      </c>
      <c r="H20" s="33" t="s">
        <v>387</v>
      </c>
      <c r="I20" s="33" t="s">
        <v>1308</v>
      </c>
    </row>
    <row r="21" spans="1:9">
      <c r="A21" s="33">
        <v>15</v>
      </c>
      <c r="B21" s="944" t="s">
        <v>791</v>
      </c>
      <c r="C21" s="780" t="s">
        <v>1321</v>
      </c>
      <c r="D21" s="823">
        <v>1</v>
      </c>
      <c r="E21" s="595" t="s">
        <v>491</v>
      </c>
      <c r="F21" s="943">
        <v>150000</v>
      </c>
      <c r="G21" s="786">
        <f t="shared" si="0"/>
        <v>150000</v>
      </c>
      <c r="H21" s="33" t="s">
        <v>387</v>
      </c>
      <c r="I21" s="33" t="s">
        <v>1308</v>
      </c>
    </row>
    <row r="22" spans="1:9">
      <c r="A22" s="33">
        <v>16</v>
      </c>
      <c r="B22" s="957" t="s">
        <v>818</v>
      </c>
      <c r="C22" s="780" t="s">
        <v>1321</v>
      </c>
      <c r="D22" s="823">
        <v>1</v>
      </c>
      <c r="E22" s="595" t="s">
        <v>491</v>
      </c>
      <c r="F22" s="943">
        <v>153525.5</v>
      </c>
      <c r="G22" s="786">
        <f t="shared" si="0"/>
        <v>153525.5</v>
      </c>
      <c r="H22" s="33" t="s">
        <v>387</v>
      </c>
      <c r="I22" s="33" t="s">
        <v>1308</v>
      </c>
    </row>
    <row r="23" spans="1:9">
      <c r="A23" s="33">
        <v>17</v>
      </c>
      <c r="B23" s="958" t="s">
        <v>816</v>
      </c>
      <c r="C23" s="780" t="s">
        <v>1321</v>
      </c>
      <c r="D23" s="823">
        <v>1</v>
      </c>
      <c r="E23" s="595" t="s">
        <v>491</v>
      </c>
      <c r="F23" s="943">
        <v>128240</v>
      </c>
      <c r="G23" s="786">
        <f>D23*F23</f>
        <v>128240</v>
      </c>
      <c r="H23" s="33" t="s">
        <v>387</v>
      </c>
      <c r="I23" s="33" t="s">
        <v>1308</v>
      </c>
    </row>
    <row r="24" spans="1:9">
      <c r="A24" s="33">
        <v>18</v>
      </c>
      <c r="B24" s="944" t="s">
        <v>799</v>
      </c>
      <c r="C24" s="780" t="s">
        <v>1321</v>
      </c>
      <c r="D24" s="823">
        <v>1</v>
      </c>
      <c r="E24" s="595" t="s">
        <v>491</v>
      </c>
      <c r="F24" s="943">
        <v>40000</v>
      </c>
      <c r="G24" s="786">
        <f t="shared" si="0"/>
        <v>40000</v>
      </c>
      <c r="H24" s="787" t="s">
        <v>387</v>
      </c>
      <c r="I24" s="33" t="s">
        <v>1308</v>
      </c>
    </row>
    <row r="25" spans="1:9">
      <c r="A25" s="33">
        <v>19</v>
      </c>
      <c r="B25" s="944" t="s">
        <v>795</v>
      </c>
      <c r="C25" s="780" t="s">
        <v>1321</v>
      </c>
      <c r="D25" s="823">
        <v>1</v>
      </c>
      <c r="E25" s="595" t="s">
        <v>491</v>
      </c>
      <c r="F25" s="943">
        <f>480000/12</f>
        <v>40000</v>
      </c>
      <c r="G25" s="786">
        <f t="shared" si="0"/>
        <v>40000</v>
      </c>
      <c r="H25" s="33" t="s">
        <v>387</v>
      </c>
      <c r="I25" s="33" t="s">
        <v>1308</v>
      </c>
    </row>
    <row r="26" spans="1:9">
      <c r="A26" s="33">
        <v>20</v>
      </c>
      <c r="B26" s="944" t="s">
        <v>797</v>
      </c>
      <c r="C26" s="780" t="s">
        <v>1321</v>
      </c>
      <c r="D26" s="823">
        <v>1</v>
      </c>
      <c r="E26" s="595" t="s">
        <v>491</v>
      </c>
      <c r="F26" s="943">
        <v>40000</v>
      </c>
      <c r="G26" s="786">
        <f t="shared" si="0"/>
        <v>40000</v>
      </c>
      <c r="H26" s="33" t="s">
        <v>387</v>
      </c>
      <c r="I26" s="33" t="s">
        <v>1308</v>
      </c>
    </row>
    <row r="27" spans="1:9">
      <c r="A27" s="845">
        <v>21</v>
      </c>
      <c r="B27" s="979" t="s">
        <v>793</v>
      </c>
      <c r="C27" s="954" t="s">
        <v>1321</v>
      </c>
      <c r="D27" s="850">
        <v>1</v>
      </c>
      <c r="E27" s="955" t="s">
        <v>491</v>
      </c>
      <c r="F27" s="956">
        <f>340000/12</f>
        <v>28333.333333333332</v>
      </c>
      <c r="G27" s="960">
        <f t="shared" si="0"/>
        <v>28333.333333333332</v>
      </c>
      <c r="H27" s="845" t="s">
        <v>387</v>
      </c>
      <c r="I27" s="845" t="s">
        <v>1308</v>
      </c>
    </row>
    <row r="28" spans="1:9">
      <c r="A28" s="1089" t="s">
        <v>1691</v>
      </c>
      <c r="B28" s="1090"/>
      <c r="C28" s="1090"/>
      <c r="D28" s="1090"/>
      <c r="E28" s="1090"/>
      <c r="F28" s="1091"/>
      <c r="G28" s="980">
        <f>SUM(G7:G27)</f>
        <v>983317.16333333345</v>
      </c>
      <c r="H28" s="981"/>
      <c r="I28" s="981"/>
    </row>
    <row r="29" spans="1:9">
      <c r="A29" s="33">
        <v>22</v>
      </c>
      <c r="B29" s="944" t="s">
        <v>793</v>
      </c>
      <c r="C29" s="780" t="s">
        <v>1321</v>
      </c>
      <c r="D29" s="823">
        <v>1</v>
      </c>
      <c r="E29" s="595" t="s">
        <v>491</v>
      </c>
      <c r="F29" s="943">
        <f t="shared" ref="F29:F333" si="1">340000/12</f>
        <v>28333.333333333332</v>
      </c>
      <c r="G29" s="786">
        <f t="shared" si="0"/>
        <v>28333.333333333332</v>
      </c>
      <c r="H29" s="33" t="s">
        <v>388</v>
      </c>
      <c r="I29" s="33" t="s">
        <v>1308</v>
      </c>
    </row>
    <row r="30" spans="1:9">
      <c r="A30" s="33">
        <v>23</v>
      </c>
      <c r="B30" s="944" t="s">
        <v>797</v>
      </c>
      <c r="C30" s="780" t="s">
        <v>1321</v>
      </c>
      <c r="D30" s="823">
        <v>1</v>
      </c>
      <c r="E30" s="595" t="s">
        <v>491</v>
      </c>
      <c r="F30" s="943">
        <v>40000</v>
      </c>
      <c r="G30" s="786">
        <f t="shared" si="0"/>
        <v>40000</v>
      </c>
      <c r="H30" s="33" t="s">
        <v>388</v>
      </c>
      <c r="I30" s="33" t="s">
        <v>1308</v>
      </c>
    </row>
    <row r="31" spans="1:9">
      <c r="A31" s="33">
        <v>24</v>
      </c>
      <c r="B31" s="944" t="s">
        <v>795</v>
      </c>
      <c r="C31" s="780" t="s">
        <v>1321</v>
      </c>
      <c r="D31" s="823">
        <v>1</v>
      </c>
      <c r="E31" s="595" t="s">
        <v>491</v>
      </c>
      <c r="F31" s="943">
        <f t="shared" ref="F31:F332" si="2">480000/12</f>
        <v>40000</v>
      </c>
      <c r="G31" s="786">
        <f t="shared" si="0"/>
        <v>40000</v>
      </c>
      <c r="H31" s="33" t="s">
        <v>388</v>
      </c>
      <c r="I31" s="33" t="s">
        <v>1308</v>
      </c>
    </row>
    <row r="32" spans="1:9">
      <c r="A32" s="33">
        <v>25</v>
      </c>
      <c r="B32" s="944" t="s">
        <v>803</v>
      </c>
      <c r="C32" s="780" t="s">
        <v>1321</v>
      </c>
      <c r="D32" s="823">
        <v>2</v>
      </c>
      <c r="E32" s="595" t="s">
        <v>491</v>
      </c>
      <c r="F32" s="943">
        <v>50000</v>
      </c>
      <c r="G32" s="786">
        <f t="shared" si="0"/>
        <v>100000</v>
      </c>
      <c r="H32" s="33" t="s">
        <v>388</v>
      </c>
      <c r="I32" s="33" t="s">
        <v>1308</v>
      </c>
    </row>
    <row r="33" spans="1:9">
      <c r="A33" s="33">
        <v>26</v>
      </c>
      <c r="B33" s="944" t="s">
        <v>791</v>
      </c>
      <c r="C33" s="780" t="s">
        <v>1321</v>
      </c>
      <c r="D33" s="823">
        <v>1</v>
      </c>
      <c r="E33" s="595" t="s">
        <v>491</v>
      </c>
      <c r="F33" s="943">
        <v>150000</v>
      </c>
      <c r="G33" s="786">
        <f t="shared" si="0"/>
        <v>150000</v>
      </c>
      <c r="H33" s="33" t="s">
        <v>388</v>
      </c>
      <c r="I33" s="33" t="s">
        <v>1308</v>
      </c>
    </row>
    <row r="34" spans="1:9">
      <c r="A34" s="33">
        <v>27</v>
      </c>
      <c r="B34" s="821" t="s">
        <v>809</v>
      </c>
      <c r="C34" s="780" t="s">
        <v>1321</v>
      </c>
      <c r="D34" s="823">
        <v>1</v>
      </c>
      <c r="E34" s="595" t="s">
        <v>491</v>
      </c>
      <c r="F34" s="943">
        <v>40000</v>
      </c>
      <c r="G34" s="786">
        <f t="shared" si="0"/>
        <v>40000</v>
      </c>
      <c r="H34" s="33" t="s">
        <v>388</v>
      </c>
      <c r="I34" s="33" t="s">
        <v>1308</v>
      </c>
    </row>
    <row r="35" spans="1:9">
      <c r="A35" s="33">
        <v>28</v>
      </c>
      <c r="B35" s="942" t="s">
        <v>820</v>
      </c>
      <c r="C35" s="780" t="s">
        <v>1321</v>
      </c>
      <c r="D35" s="823">
        <v>1</v>
      </c>
      <c r="E35" s="595" t="s">
        <v>491</v>
      </c>
      <c r="F35" s="943">
        <v>7333.33</v>
      </c>
      <c r="G35" s="786">
        <f t="shared" si="0"/>
        <v>7333.33</v>
      </c>
      <c r="H35" s="33" t="s">
        <v>388</v>
      </c>
      <c r="I35" s="33" t="s">
        <v>1308</v>
      </c>
    </row>
    <row r="36" spans="1:9">
      <c r="A36" s="33">
        <v>29</v>
      </c>
      <c r="B36" s="821" t="s">
        <v>806</v>
      </c>
      <c r="C36" s="780" t="s">
        <v>1321</v>
      </c>
      <c r="D36" s="823">
        <v>1</v>
      </c>
      <c r="E36" s="595" t="s">
        <v>491</v>
      </c>
      <c r="F36" s="943">
        <v>67600</v>
      </c>
      <c r="G36" s="786">
        <f t="shared" si="0"/>
        <v>67600</v>
      </c>
      <c r="H36" s="33" t="s">
        <v>388</v>
      </c>
      <c r="I36" s="33" t="s">
        <v>1308</v>
      </c>
    </row>
    <row r="37" spans="1:9">
      <c r="A37" s="33">
        <v>30</v>
      </c>
      <c r="B37" s="942" t="s">
        <v>810</v>
      </c>
      <c r="C37" s="780" t="s">
        <v>1321</v>
      </c>
      <c r="D37" s="823">
        <v>1</v>
      </c>
      <c r="E37" s="595" t="s">
        <v>491</v>
      </c>
      <c r="F37" s="943">
        <v>100450</v>
      </c>
      <c r="G37" s="786">
        <f t="shared" si="0"/>
        <v>100450</v>
      </c>
      <c r="H37" s="33" t="s">
        <v>388</v>
      </c>
      <c r="I37" s="33" t="s">
        <v>1308</v>
      </c>
    </row>
    <row r="38" spans="1:9">
      <c r="A38" s="33">
        <v>31</v>
      </c>
      <c r="B38" s="944" t="s">
        <v>830</v>
      </c>
      <c r="C38" s="780" t="s">
        <v>1321</v>
      </c>
      <c r="D38" s="823">
        <v>1</v>
      </c>
      <c r="E38" s="595" t="s">
        <v>491</v>
      </c>
      <c r="F38" s="943">
        <v>15000</v>
      </c>
      <c r="G38" s="786">
        <f t="shared" si="0"/>
        <v>15000</v>
      </c>
      <c r="H38" s="33" t="s">
        <v>388</v>
      </c>
      <c r="I38" s="33" t="s">
        <v>1308</v>
      </c>
    </row>
    <row r="39" spans="1:9">
      <c r="A39" s="33">
        <v>32</v>
      </c>
      <c r="B39" s="942" t="s">
        <v>832</v>
      </c>
      <c r="C39" s="780" t="s">
        <v>1321</v>
      </c>
      <c r="D39" s="823">
        <v>1</v>
      </c>
      <c r="E39" s="595" t="s">
        <v>491</v>
      </c>
      <c r="F39" s="943">
        <v>25000</v>
      </c>
      <c r="G39" s="786">
        <f t="shared" si="0"/>
        <v>25000</v>
      </c>
      <c r="H39" s="33" t="s">
        <v>388</v>
      </c>
      <c r="I39" s="33" t="s">
        <v>1308</v>
      </c>
    </row>
    <row r="40" spans="1:9">
      <c r="A40" s="33">
        <v>33</v>
      </c>
      <c r="B40" s="945" t="s">
        <v>828</v>
      </c>
      <c r="C40" s="780" t="s">
        <v>1321</v>
      </c>
      <c r="D40" s="823">
        <v>1</v>
      </c>
      <c r="E40" s="595" t="s">
        <v>491</v>
      </c>
      <c r="F40" s="943">
        <v>10000</v>
      </c>
      <c r="G40" s="786">
        <f t="shared" si="0"/>
        <v>10000</v>
      </c>
      <c r="H40" s="33" t="s">
        <v>388</v>
      </c>
      <c r="I40" s="33" t="s">
        <v>1308</v>
      </c>
    </row>
    <row r="41" spans="1:9">
      <c r="A41" s="33">
        <v>34</v>
      </c>
      <c r="B41" s="944" t="s">
        <v>655</v>
      </c>
      <c r="C41" s="780" t="s">
        <v>1321</v>
      </c>
      <c r="D41" s="823">
        <v>1</v>
      </c>
      <c r="E41" s="595" t="s">
        <v>491</v>
      </c>
      <c r="F41" s="943">
        <v>50000</v>
      </c>
      <c r="G41" s="786">
        <f t="shared" si="0"/>
        <v>50000</v>
      </c>
      <c r="H41" s="33" t="s">
        <v>388</v>
      </c>
      <c r="I41" s="33" t="s">
        <v>1308</v>
      </c>
    </row>
    <row r="42" spans="1:9">
      <c r="A42" s="33">
        <v>35</v>
      </c>
      <c r="B42" s="944" t="s">
        <v>782</v>
      </c>
      <c r="C42" s="780" t="s">
        <v>1321</v>
      </c>
      <c r="D42" s="823">
        <v>1</v>
      </c>
      <c r="E42" s="595" t="s">
        <v>491</v>
      </c>
      <c r="F42" s="943">
        <v>30000</v>
      </c>
      <c r="G42" s="786">
        <f t="shared" si="0"/>
        <v>30000</v>
      </c>
      <c r="H42" s="787" t="s">
        <v>388</v>
      </c>
      <c r="I42" s="33" t="s">
        <v>1308</v>
      </c>
    </row>
    <row r="43" spans="1:9">
      <c r="A43" s="33">
        <v>36</v>
      </c>
      <c r="B43" s="944" t="s">
        <v>652</v>
      </c>
      <c r="C43" s="780" t="s">
        <v>1321</v>
      </c>
      <c r="D43" s="823">
        <v>1</v>
      </c>
      <c r="E43" s="595" t="s">
        <v>491</v>
      </c>
      <c r="F43" s="943">
        <v>1000</v>
      </c>
      <c r="G43" s="786">
        <f t="shared" si="0"/>
        <v>1000</v>
      </c>
      <c r="H43" s="33" t="s">
        <v>388</v>
      </c>
      <c r="I43" s="33" t="s">
        <v>1308</v>
      </c>
    </row>
    <row r="44" spans="1:9">
      <c r="A44" s="33">
        <v>37</v>
      </c>
      <c r="B44" s="957" t="s">
        <v>818</v>
      </c>
      <c r="C44" s="780" t="s">
        <v>1321</v>
      </c>
      <c r="D44" s="823">
        <v>1</v>
      </c>
      <c r="E44" s="595" t="s">
        <v>491</v>
      </c>
      <c r="F44" s="943">
        <v>153525.5</v>
      </c>
      <c r="G44" s="786">
        <f t="shared" ref="G44" si="3">D44*F44</f>
        <v>153525.5</v>
      </c>
      <c r="H44" s="33" t="s">
        <v>388</v>
      </c>
      <c r="I44" s="33" t="s">
        <v>1308</v>
      </c>
    </row>
    <row r="45" spans="1:9">
      <c r="A45" s="33">
        <v>38</v>
      </c>
      <c r="B45" s="958" t="s">
        <v>816</v>
      </c>
      <c r="C45" s="780" t="s">
        <v>1321</v>
      </c>
      <c r="D45" s="823">
        <v>1</v>
      </c>
      <c r="E45" s="595" t="s">
        <v>491</v>
      </c>
      <c r="F45" s="943">
        <v>128240</v>
      </c>
      <c r="G45" s="786">
        <f>D45*F45</f>
        <v>128240</v>
      </c>
      <c r="H45" s="787" t="s">
        <v>388</v>
      </c>
      <c r="I45" s="33" t="s">
        <v>1308</v>
      </c>
    </row>
    <row r="46" spans="1:9">
      <c r="A46" s="33">
        <v>39</v>
      </c>
      <c r="B46" s="944" t="s">
        <v>785</v>
      </c>
      <c r="C46" s="780" t="s">
        <v>1321</v>
      </c>
      <c r="D46" s="823">
        <v>1</v>
      </c>
      <c r="E46" s="595" t="s">
        <v>491</v>
      </c>
      <c r="F46" s="943">
        <v>36667</v>
      </c>
      <c r="G46" s="786">
        <f t="shared" si="0"/>
        <v>36667</v>
      </c>
      <c r="H46" s="33" t="s">
        <v>388</v>
      </c>
      <c r="I46" s="33" t="s">
        <v>1308</v>
      </c>
    </row>
    <row r="47" spans="1:9">
      <c r="A47" s="33">
        <v>40</v>
      </c>
      <c r="B47" s="944" t="s">
        <v>1734</v>
      </c>
      <c r="C47" s="780" t="s">
        <v>1321</v>
      </c>
      <c r="D47" s="823">
        <v>1</v>
      </c>
      <c r="E47" s="595" t="s">
        <v>491</v>
      </c>
      <c r="F47" s="943">
        <v>5000</v>
      </c>
      <c r="G47" s="786">
        <f t="shared" si="0"/>
        <v>5000</v>
      </c>
      <c r="H47" s="33" t="s">
        <v>388</v>
      </c>
      <c r="I47" s="33" t="s">
        <v>1308</v>
      </c>
    </row>
    <row r="48" spans="1:9">
      <c r="A48" s="33">
        <v>41</v>
      </c>
      <c r="B48" s="821" t="s">
        <v>665</v>
      </c>
      <c r="C48" s="780" t="s">
        <v>1321</v>
      </c>
      <c r="D48" s="823">
        <v>1</v>
      </c>
      <c r="E48" s="595" t="s">
        <v>491</v>
      </c>
      <c r="F48" s="943">
        <v>15835</v>
      </c>
      <c r="G48" s="786">
        <f t="shared" si="0"/>
        <v>15835</v>
      </c>
      <c r="H48" s="33" t="s">
        <v>388</v>
      </c>
      <c r="I48" s="33" t="s">
        <v>1308</v>
      </c>
    </row>
    <row r="49" spans="1:9">
      <c r="A49" s="33">
        <v>42</v>
      </c>
      <c r="B49" s="942" t="s">
        <v>662</v>
      </c>
      <c r="C49" s="780" t="s">
        <v>1321</v>
      </c>
      <c r="D49" s="823">
        <v>1</v>
      </c>
      <c r="E49" s="595" t="s">
        <v>491</v>
      </c>
      <c r="F49" s="943">
        <v>6000</v>
      </c>
      <c r="G49" s="786">
        <f t="shared" si="0"/>
        <v>6000</v>
      </c>
      <c r="H49" s="33" t="s">
        <v>388</v>
      </c>
      <c r="I49" s="33" t="s">
        <v>1308</v>
      </c>
    </row>
    <row r="50" spans="1:9">
      <c r="A50" s="33">
        <v>43</v>
      </c>
      <c r="B50" s="944" t="s">
        <v>1735</v>
      </c>
      <c r="C50" s="780" t="s">
        <v>1321</v>
      </c>
      <c r="D50" s="823">
        <v>2000</v>
      </c>
      <c r="E50" s="595" t="s">
        <v>491</v>
      </c>
      <c r="F50" s="943">
        <v>30</v>
      </c>
      <c r="G50" s="786">
        <f t="shared" si="0"/>
        <v>60000</v>
      </c>
      <c r="H50" s="787" t="s">
        <v>388</v>
      </c>
      <c r="I50" s="33" t="s">
        <v>1308</v>
      </c>
    </row>
    <row r="51" spans="1:9">
      <c r="A51" s="952"/>
      <c r="B51" s="999" t="s">
        <v>1769</v>
      </c>
      <c r="C51" s="780" t="s">
        <v>1321</v>
      </c>
      <c r="D51" s="823">
        <v>3000</v>
      </c>
      <c r="E51" s="595" t="s">
        <v>12</v>
      </c>
      <c r="F51" s="943">
        <v>12</v>
      </c>
      <c r="G51" s="786">
        <f t="shared" ref="G51" si="4">D51*F51</f>
        <v>36000</v>
      </c>
      <c r="H51" s="33" t="s">
        <v>388</v>
      </c>
      <c r="I51" s="33" t="s">
        <v>1308</v>
      </c>
    </row>
    <row r="52" spans="1:9">
      <c r="A52" s="952"/>
      <c r="B52" s="999" t="s">
        <v>1770</v>
      </c>
      <c r="C52" s="780" t="s">
        <v>1321</v>
      </c>
      <c r="D52" s="823">
        <v>2000</v>
      </c>
      <c r="E52" s="595" t="s">
        <v>12</v>
      </c>
      <c r="F52" s="943">
        <v>25</v>
      </c>
      <c r="G52" s="786">
        <f t="shared" ref="G52" si="5">D52*F52</f>
        <v>50000</v>
      </c>
      <c r="H52" s="33" t="s">
        <v>388</v>
      </c>
      <c r="I52" s="33" t="s">
        <v>1308</v>
      </c>
    </row>
    <row r="53" spans="1:9" s="990" customFormat="1">
      <c r="A53" s="899">
        <v>44</v>
      </c>
      <c r="B53" s="987" t="s">
        <v>659</v>
      </c>
      <c r="C53" s="926" t="s">
        <v>1321</v>
      </c>
      <c r="D53" s="857">
        <v>1</v>
      </c>
      <c r="E53" s="854" t="s">
        <v>491</v>
      </c>
      <c r="F53" s="988">
        <v>10000</v>
      </c>
      <c r="G53" s="989">
        <f t="shared" si="0"/>
        <v>10000</v>
      </c>
      <c r="H53" s="899" t="s">
        <v>388</v>
      </c>
      <c r="I53" s="899" t="s">
        <v>1308</v>
      </c>
    </row>
    <row r="54" spans="1:9">
      <c r="A54" s="952"/>
      <c r="B54" s="982" t="s">
        <v>1767</v>
      </c>
      <c r="C54" s="983" t="s">
        <v>1321</v>
      </c>
      <c r="D54" s="969">
        <v>1</v>
      </c>
      <c r="E54" s="984" t="s">
        <v>491</v>
      </c>
      <c r="F54" s="985">
        <v>4000</v>
      </c>
      <c r="G54" s="986">
        <f>D54*F54</f>
        <v>4000</v>
      </c>
      <c r="H54" s="968" t="s">
        <v>388</v>
      </c>
      <c r="I54" s="952" t="s">
        <v>1308</v>
      </c>
    </row>
    <row r="55" spans="1:9">
      <c r="A55" s="1089" t="s">
        <v>1687</v>
      </c>
      <c r="B55" s="1090"/>
      <c r="C55" s="1090"/>
      <c r="D55" s="1090"/>
      <c r="E55" s="1090"/>
      <c r="F55" s="1091"/>
      <c r="G55" s="782">
        <f>SUM(G29:G54)</f>
        <v>1209984.1633333333</v>
      </c>
      <c r="H55" s="33"/>
      <c r="I55" s="33"/>
    </row>
    <row r="56" spans="1:9">
      <c r="A56" s="33">
        <v>45</v>
      </c>
      <c r="B56" s="942" t="s">
        <v>659</v>
      </c>
      <c r="C56" s="780" t="s">
        <v>1321</v>
      </c>
      <c r="D56" s="823">
        <v>1</v>
      </c>
      <c r="E56" s="595" t="s">
        <v>491</v>
      </c>
      <c r="F56" s="943">
        <v>10000</v>
      </c>
      <c r="G56" s="786">
        <f t="shared" si="0"/>
        <v>10000</v>
      </c>
      <c r="H56" s="33" t="s">
        <v>389</v>
      </c>
      <c r="I56" s="33" t="s">
        <v>1308</v>
      </c>
    </row>
    <row r="57" spans="1:9">
      <c r="A57" s="33">
        <v>46</v>
      </c>
      <c r="B57" s="944" t="s">
        <v>687</v>
      </c>
      <c r="C57" s="780" t="s">
        <v>1321</v>
      </c>
      <c r="D57" s="823">
        <v>2000</v>
      </c>
      <c r="E57" s="595" t="s">
        <v>491</v>
      </c>
      <c r="F57" s="943">
        <v>55</v>
      </c>
      <c r="G57" s="786">
        <f t="shared" si="0"/>
        <v>110000</v>
      </c>
      <c r="H57" s="33" t="s">
        <v>389</v>
      </c>
      <c r="I57" s="33" t="s">
        <v>1308</v>
      </c>
    </row>
    <row r="58" spans="1:9" ht="38.25">
      <c r="A58" s="33">
        <v>47</v>
      </c>
      <c r="B58" s="946" t="s">
        <v>696</v>
      </c>
      <c r="C58" s="780" t="s">
        <v>1321</v>
      </c>
      <c r="D58" s="823">
        <v>82</v>
      </c>
      <c r="E58" s="595" t="s">
        <v>491</v>
      </c>
      <c r="F58" s="943">
        <v>1500</v>
      </c>
      <c r="G58" s="786">
        <f t="shared" si="0"/>
        <v>123000</v>
      </c>
      <c r="H58" s="33" t="s">
        <v>389</v>
      </c>
      <c r="I58" s="33" t="s">
        <v>1308</v>
      </c>
    </row>
    <row r="59" spans="1:9">
      <c r="A59" s="33">
        <v>48</v>
      </c>
      <c r="B59" s="942" t="s">
        <v>662</v>
      </c>
      <c r="C59" s="780" t="s">
        <v>1321</v>
      </c>
      <c r="D59" s="823">
        <v>1</v>
      </c>
      <c r="E59" s="595" t="s">
        <v>491</v>
      </c>
      <c r="F59" s="943">
        <v>6000</v>
      </c>
      <c r="G59" s="786">
        <f t="shared" si="0"/>
        <v>6000</v>
      </c>
      <c r="H59" s="33" t="s">
        <v>389</v>
      </c>
      <c r="I59" s="33" t="s">
        <v>1308</v>
      </c>
    </row>
    <row r="60" spans="1:9">
      <c r="A60" s="33">
        <v>49</v>
      </c>
      <c r="B60" s="821" t="s">
        <v>665</v>
      </c>
      <c r="C60" s="780" t="s">
        <v>1321</v>
      </c>
      <c r="D60" s="823">
        <v>1</v>
      </c>
      <c r="E60" s="595" t="s">
        <v>491</v>
      </c>
      <c r="F60" s="943">
        <v>15835</v>
      </c>
      <c r="G60" s="786">
        <f t="shared" si="0"/>
        <v>15835</v>
      </c>
      <c r="H60" s="33" t="s">
        <v>389</v>
      </c>
      <c r="I60" s="33" t="s">
        <v>1308</v>
      </c>
    </row>
    <row r="61" spans="1:9">
      <c r="A61" s="33">
        <v>50</v>
      </c>
      <c r="B61" s="944" t="s">
        <v>1734</v>
      </c>
      <c r="C61" s="780" t="s">
        <v>1321</v>
      </c>
      <c r="D61" s="823">
        <v>1</v>
      </c>
      <c r="E61" s="595" t="s">
        <v>491</v>
      </c>
      <c r="F61" s="943">
        <v>5000</v>
      </c>
      <c r="G61" s="786">
        <f t="shared" si="0"/>
        <v>5000</v>
      </c>
      <c r="H61" s="33" t="s">
        <v>389</v>
      </c>
      <c r="I61" s="33" t="s">
        <v>1308</v>
      </c>
    </row>
    <row r="62" spans="1:9">
      <c r="A62" s="33">
        <v>51</v>
      </c>
      <c r="B62" s="944" t="s">
        <v>652</v>
      </c>
      <c r="C62" s="780" t="s">
        <v>1321</v>
      </c>
      <c r="D62" s="823">
        <v>1</v>
      </c>
      <c r="E62" s="595" t="s">
        <v>491</v>
      </c>
      <c r="F62" s="943">
        <v>1000</v>
      </c>
      <c r="G62" s="786">
        <f t="shared" si="0"/>
        <v>1000</v>
      </c>
      <c r="H62" s="33" t="s">
        <v>389</v>
      </c>
      <c r="I62" s="33" t="s">
        <v>1308</v>
      </c>
    </row>
    <row r="63" spans="1:9">
      <c r="A63" s="33">
        <v>52</v>
      </c>
      <c r="B63" s="957" t="s">
        <v>818</v>
      </c>
      <c r="C63" s="780" t="s">
        <v>1321</v>
      </c>
      <c r="D63" s="823">
        <v>1</v>
      </c>
      <c r="E63" s="595" t="s">
        <v>491</v>
      </c>
      <c r="F63" s="943">
        <v>153525.5</v>
      </c>
      <c r="G63" s="786">
        <f t="shared" si="0"/>
        <v>153525.5</v>
      </c>
      <c r="H63" s="33" t="s">
        <v>389</v>
      </c>
      <c r="I63" s="33" t="s">
        <v>1308</v>
      </c>
    </row>
    <row r="64" spans="1:9">
      <c r="A64" s="33">
        <v>53</v>
      </c>
      <c r="B64" s="958" t="s">
        <v>816</v>
      </c>
      <c r="C64" s="780" t="s">
        <v>1321</v>
      </c>
      <c r="D64" s="823">
        <v>1</v>
      </c>
      <c r="E64" s="595" t="s">
        <v>491</v>
      </c>
      <c r="F64" s="943">
        <v>128240</v>
      </c>
      <c r="G64" s="786">
        <f>D64*F64</f>
        <v>128240</v>
      </c>
      <c r="H64" s="33" t="s">
        <v>389</v>
      </c>
      <c r="I64" s="33" t="s">
        <v>1308</v>
      </c>
    </row>
    <row r="65" spans="1:9">
      <c r="A65" s="33">
        <v>54</v>
      </c>
      <c r="B65" s="944" t="s">
        <v>655</v>
      </c>
      <c r="C65" s="780" t="s">
        <v>1321</v>
      </c>
      <c r="D65" s="823">
        <v>1</v>
      </c>
      <c r="E65" s="595" t="s">
        <v>491</v>
      </c>
      <c r="F65" s="943">
        <v>50000</v>
      </c>
      <c r="G65" s="786">
        <f t="shared" si="0"/>
        <v>50000</v>
      </c>
      <c r="H65" s="33" t="s">
        <v>389</v>
      </c>
      <c r="I65" s="33" t="s">
        <v>1308</v>
      </c>
    </row>
    <row r="66" spans="1:9">
      <c r="A66" s="33">
        <v>55</v>
      </c>
      <c r="B66" s="944" t="s">
        <v>787</v>
      </c>
      <c r="C66" s="780" t="s">
        <v>1321</v>
      </c>
      <c r="D66" s="823">
        <v>1</v>
      </c>
      <c r="E66" s="595" t="s">
        <v>491</v>
      </c>
      <c r="F66" s="943">
        <v>55000</v>
      </c>
      <c r="G66" s="786">
        <f t="shared" si="0"/>
        <v>55000</v>
      </c>
      <c r="H66" s="33" t="s">
        <v>389</v>
      </c>
      <c r="I66" s="33" t="s">
        <v>1308</v>
      </c>
    </row>
    <row r="67" spans="1:9">
      <c r="A67" s="33">
        <v>56</v>
      </c>
      <c r="B67" s="945" t="s">
        <v>828</v>
      </c>
      <c r="C67" s="780" t="s">
        <v>1321</v>
      </c>
      <c r="D67" s="823">
        <v>1</v>
      </c>
      <c r="E67" s="595" t="s">
        <v>491</v>
      </c>
      <c r="F67" s="943">
        <v>10000</v>
      </c>
      <c r="G67" s="786">
        <f t="shared" si="0"/>
        <v>10000</v>
      </c>
      <c r="H67" s="33" t="s">
        <v>389</v>
      </c>
      <c r="I67" s="33" t="s">
        <v>1308</v>
      </c>
    </row>
    <row r="68" spans="1:9">
      <c r="A68" s="33">
        <v>57</v>
      </c>
      <c r="B68" s="942" t="s">
        <v>832</v>
      </c>
      <c r="C68" s="780" t="s">
        <v>1321</v>
      </c>
      <c r="D68" s="823">
        <v>1</v>
      </c>
      <c r="E68" s="595" t="s">
        <v>491</v>
      </c>
      <c r="F68" s="943">
        <v>25000</v>
      </c>
      <c r="G68" s="786">
        <f t="shared" si="0"/>
        <v>25000</v>
      </c>
      <c r="H68" s="33" t="s">
        <v>389</v>
      </c>
      <c r="I68" s="33" t="s">
        <v>1308</v>
      </c>
    </row>
    <row r="69" spans="1:9">
      <c r="A69" s="33">
        <v>58</v>
      </c>
      <c r="B69" s="944" t="s">
        <v>830</v>
      </c>
      <c r="C69" s="780" t="s">
        <v>1321</v>
      </c>
      <c r="D69" s="823">
        <v>1</v>
      </c>
      <c r="E69" s="595" t="s">
        <v>491</v>
      </c>
      <c r="F69" s="943">
        <v>15000</v>
      </c>
      <c r="G69" s="786">
        <f t="shared" si="0"/>
        <v>15000</v>
      </c>
      <c r="H69" s="33" t="s">
        <v>389</v>
      </c>
      <c r="I69" s="33" t="s">
        <v>1308</v>
      </c>
    </row>
    <row r="70" spans="1:9">
      <c r="A70" s="33">
        <v>59</v>
      </c>
      <c r="B70" s="944" t="s">
        <v>822</v>
      </c>
      <c r="C70" s="780" t="s">
        <v>1321</v>
      </c>
      <c r="D70" s="823">
        <v>1</v>
      </c>
      <c r="E70" s="595" t="s">
        <v>491</v>
      </c>
      <c r="F70" s="943">
        <v>50000</v>
      </c>
      <c r="G70" s="786">
        <f t="shared" si="0"/>
        <v>50000</v>
      </c>
      <c r="H70" s="33" t="s">
        <v>389</v>
      </c>
      <c r="I70" s="33" t="s">
        <v>1308</v>
      </c>
    </row>
    <row r="71" spans="1:9">
      <c r="A71" s="33">
        <v>60</v>
      </c>
      <c r="B71" s="821" t="s">
        <v>806</v>
      </c>
      <c r="C71" s="780" t="s">
        <v>1321</v>
      </c>
      <c r="D71" s="823">
        <v>1</v>
      </c>
      <c r="E71" s="595" t="s">
        <v>491</v>
      </c>
      <c r="F71" s="943">
        <v>67600</v>
      </c>
      <c r="G71" s="786">
        <f t="shared" si="0"/>
        <v>67600</v>
      </c>
      <c r="H71" s="33" t="s">
        <v>389</v>
      </c>
      <c r="I71" s="33" t="s">
        <v>1308</v>
      </c>
    </row>
    <row r="72" spans="1:9">
      <c r="A72" s="33">
        <v>61</v>
      </c>
      <c r="B72" s="944" t="s">
        <v>797</v>
      </c>
      <c r="C72" s="780" t="s">
        <v>1321</v>
      </c>
      <c r="D72" s="823">
        <v>1</v>
      </c>
      <c r="E72" s="595" t="s">
        <v>491</v>
      </c>
      <c r="F72" s="943">
        <v>40000</v>
      </c>
      <c r="G72" s="786">
        <f t="shared" si="0"/>
        <v>40000</v>
      </c>
      <c r="H72" s="33" t="s">
        <v>389</v>
      </c>
      <c r="I72" s="33" t="s">
        <v>1308</v>
      </c>
    </row>
    <row r="73" spans="1:9">
      <c r="A73" s="33">
        <v>62</v>
      </c>
      <c r="B73" s="942" t="s">
        <v>810</v>
      </c>
      <c r="C73" s="780" t="s">
        <v>1321</v>
      </c>
      <c r="D73" s="823">
        <v>1</v>
      </c>
      <c r="E73" s="595" t="s">
        <v>491</v>
      </c>
      <c r="F73" s="943">
        <v>100450</v>
      </c>
      <c r="G73" s="786">
        <f t="shared" si="0"/>
        <v>100450</v>
      </c>
      <c r="H73" s="33" t="s">
        <v>389</v>
      </c>
      <c r="I73" s="33" t="s">
        <v>1308</v>
      </c>
    </row>
    <row r="74" spans="1:9">
      <c r="A74" s="33">
        <v>63</v>
      </c>
      <c r="B74" s="821" t="s">
        <v>809</v>
      </c>
      <c r="C74" s="780" t="s">
        <v>1321</v>
      </c>
      <c r="D74" s="823">
        <v>1</v>
      </c>
      <c r="E74" s="595" t="s">
        <v>491</v>
      </c>
      <c r="F74" s="943">
        <v>40000</v>
      </c>
      <c r="G74" s="786">
        <f t="shared" si="0"/>
        <v>40000</v>
      </c>
      <c r="H74" s="33" t="s">
        <v>389</v>
      </c>
      <c r="I74" s="33" t="s">
        <v>1308</v>
      </c>
    </row>
    <row r="75" spans="1:9">
      <c r="A75" s="33">
        <v>64</v>
      </c>
      <c r="B75" s="942" t="s">
        <v>820</v>
      </c>
      <c r="C75" s="780" t="s">
        <v>1321</v>
      </c>
      <c r="D75" s="823">
        <v>1</v>
      </c>
      <c r="E75" s="595" t="s">
        <v>491</v>
      </c>
      <c r="F75" s="943">
        <v>7333.33</v>
      </c>
      <c r="G75" s="786">
        <f t="shared" si="0"/>
        <v>7333.33</v>
      </c>
      <c r="H75" s="33" t="s">
        <v>389</v>
      </c>
      <c r="I75" s="33" t="s">
        <v>1308</v>
      </c>
    </row>
    <row r="76" spans="1:9">
      <c r="A76" s="33">
        <v>65</v>
      </c>
      <c r="B76" s="944" t="s">
        <v>795</v>
      </c>
      <c r="C76" s="780" t="s">
        <v>1321</v>
      </c>
      <c r="D76" s="823">
        <v>1</v>
      </c>
      <c r="E76" s="595" t="s">
        <v>491</v>
      </c>
      <c r="F76" s="943">
        <f t="shared" si="2"/>
        <v>40000</v>
      </c>
      <c r="G76" s="786">
        <f t="shared" si="0"/>
        <v>40000</v>
      </c>
      <c r="H76" s="33" t="s">
        <v>389</v>
      </c>
      <c r="I76" s="33" t="s">
        <v>1308</v>
      </c>
    </row>
    <row r="77" spans="1:9">
      <c r="A77" s="33">
        <v>66</v>
      </c>
      <c r="B77" s="942" t="s">
        <v>667</v>
      </c>
      <c r="C77" s="780" t="s">
        <v>1321</v>
      </c>
      <c r="D77" s="823">
        <v>1</v>
      </c>
      <c r="E77" s="595" t="s">
        <v>491</v>
      </c>
      <c r="F77" s="943">
        <v>10000</v>
      </c>
      <c r="G77" s="786">
        <f t="shared" ref="G77:G83" si="6">D77*F77</f>
        <v>10000</v>
      </c>
      <c r="H77" s="33" t="s">
        <v>389</v>
      </c>
      <c r="I77" s="33" t="s">
        <v>1308</v>
      </c>
    </row>
    <row r="78" spans="1:9">
      <c r="A78" s="33">
        <v>67</v>
      </c>
      <c r="B78" s="953" t="s">
        <v>1755</v>
      </c>
      <c r="C78" s="780" t="s">
        <v>1321</v>
      </c>
      <c r="D78" s="823">
        <v>1</v>
      </c>
      <c r="E78" s="595" t="s">
        <v>491</v>
      </c>
      <c r="F78" s="943">
        <v>7500</v>
      </c>
      <c r="G78" s="786">
        <f t="shared" si="6"/>
        <v>7500</v>
      </c>
      <c r="H78" s="33" t="s">
        <v>389</v>
      </c>
      <c r="I78" s="33" t="s">
        <v>1308</v>
      </c>
    </row>
    <row r="79" spans="1:9">
      <c r="A79" s="33">
        <v>68</v>
      </c>
      <c r="B79" s="953" t="s">
        <v>1763</v>
      </c>
      <c r="C79" s="780" t="s">
        <v>1321</v>
      </c>
      <c r="D79" s="823">
        <v>1</v>
      </c>
      <c r="E79" s="595" t="s">
        <v>491</v>
      </c>
      <c r="F79" s="943">
        <v>7500</v>
      </c>
      <c r="G79" s="786">
        <f t="shared" si="6"/>
        <v>7500</v>
      </c>
      <c r="H79" s="33" t="s">
        <v>389</v>
      </c>
      <c r="I79" s="33" t="s">
        <v>1308</v>
      </c>
    </row>
    <row r="80" spans="1:9">
      <c r="A80" s="33">
        <v>69</v>
      </c>
      <c r="B80" s="953" t="s">
        <v>1760</v>
      </c>
      <c r="C80" s="780" t="s">
        <v>1321</v>
      </c>
      <c r="D80" s="823">
        <v>1</v>
      </c>
      <c r="E80" s="595" t="s">
        <v>491</v>
      </c>
      <c r="F80" s="943">
        <v>5000</v>
      </c>
      <c r="G80" s="786">
        <f t="shared" si="6"/>
        <v>5000</v>
      </c>
      <c r="H80" s="33" t="s">
        <v>389</v>
      </c>
      <c r="I80" s="33" t="s">
        <v>1308</v>
      </c>
    </row>
    <row r="81" spans="1:9">
      <c r="A81" s="33">
        <v>70</v>
      </c>
      <c r="B81" s="953" t="s">
        <v>1757</v>
      </c>
      <c r="C81" s="780" t="s">
        <v>1321</v>
      </c>
      <c r="D81" s="823">
        <v>1</v>
      </c>
      <c r="E81" s="595" t="s">
        <v>491</v>
      </c>
      <c r="F81" s="943">
        <v>7500</v>
      </c>
      <c r="G81" s="786">
        <f t="shared" si="6"/>
        <v>7500</v>
      </c>
      <c r="H81" s="33" t="s">
        <v>389</v>
      </c>
      <c r="I81" s="33" t="s">
        <v>1308</v>
      </c>
    </row>
    <row r="82" spans="1:9">
      <c r="A82" s="33">
        <v>71</v>
      </c>
      <c r="B82" s="946" t="s">
        <v>743</v>
      </c>
      <c r="C82" s="780" t="s">
        <v>1321</v>
      </c>
      <c r="D82" s="823">
        <v>3</v>
      </c>
      <c r="E82" s="595" t="s">
        <v>491</v>
      </c>
      <c r="F82" s="943">
        <v>7500</v>
      </c>
      <c r="G82" s="786">
        <f t="shared" si="6"/>
        <v>22500</v>
      </c>
      <c r="H82" s="33" t="s">
        <v>389</v>
      </c>
      <c r="I82" s="33" t="s">
        <v>1308</v>
      </c>
    </row>
    <row r="83" spans="1:9">
      <c r="A83" s="33">
        <v>72</v>
      </c>
      <c r="B83" s="821" t="s">
        <v>670</v>
      </c>
      <c r="C83" s="780" t="s">
        <v>1321</v>
      </c>
      <c r="D83" s="823">
        <v>1</v>
      </c>
      <c r="E83" s="595" t="s">
        <v>491</v>
      </c>
      <c r="F83" s="943">
        <v>1500</v>
      </c>
      <c r="G83" s="786">
        <f t="shared" si="6"/>
        <v>1500</v>
      </c>
      <c r="H83" s="33" t="s">
        <v>389</v>
      </c>
      <c r="I83" s="33" t="s">
        <v>1308</v>
      </c>
    </row>
    <row r="84" spans="1:9">
      <c r="A84" s="33">
        <v>73</v>
      </c>
      <c r="B84" s="944" t="s">
        <v>793</v>
      </c>
      <c r="C84" s="780" t="s">
        <v>1321</v>
      </c>
      <c r="D84" s="823">
        <v>1</v>
      </c>
      <c r="E84" s="595" t="s">
        <v>491</v>
      </c>
      <c r="F84" s="943">
        <f t="shared" si="1"/>
        <v>28333.333333333332</v>
      </c>
      <c r="G84" s="786">
        <f t="shared" si="0"/>
        <v>28333.333333333332</v>
      </c>
      <c r="H84" s="33" t="s">
        <v>389</v>
      </c>
      <c r="I84" s="33" t="s">
        <v>1308</v>
      </c>
    </row>
    <row r="85" spans="1:9">
      <c r="A85" s="33">
        <v>74</v>
      </c>
      <c r="B85" s="944" t="s">
        <v>791</v>
      </c>
      <c r="C85" s="780" t="s">
        <v>1321</v>
      </c>
      <c r="D85" s="823">
        <v>1</v>
      </c>
      <c r="E85" s="595" t="s">
        <v>491</v>
      </c>
      <c r="F85" s="943">
        <v>150000</v>
      </c>
      <c r="G85" s="786">
        <f t="shared" si="0"/>
        <v>150000</v>
      </c>
      <c r="H85" s="33" t="s">
        <v>389</v>
      </c>
      <c r="I85" s="33" t="s">
        <v>1308</v>
      </c>
    </row>
    <row r="86" spans="1:9">
      <c r="A86" s="1089" t="s">
        <v>1688</v>
      </c>
      <c r="B86" s="1090"/>
      <c r="C86" s="1090"/>
      <c r="D86" s="1090"/>
      <c r="E86" s="1090"/>
      <c r="F86" s="1091"/>
      <c r="G86" s="782">
        <f>SUM(G56:G85)</f>
        <v>1292817.1633333333</v>
      </c>
      <c r="H86" s="33"/>
      <c r="I86" s="33"/>
    </row>
    <row r="87" spans="1:9">
      <c r="A87" s="33">
        <v>75</v>
      </c>
      <c r="B87" s="944" t="s">
        <v>791</v>
      </c>
      <c r="C87" s="780" t="s">
        <v>1321</v>
      </c>
      <c r="D87" s="823">
        <v>1</v>
      </c>
      <c r="E87" s="595" t="s">
        <v>491</v>
      </c>
      <c r="F87" s="943">
        <v>150000</v>
      </c>
      <c r="G87" s="786">
        <f t="shared" si="0"/>
        <v>150000</v>
      </c>
      <c r="H87" s="33" t="s">
        <v>390</v>
      </c>
      <c r="I87" s="33" t="s">
        <v>1308</v>
      </c>
    </row>
    <row r="88" spans="1:9">
      <c r="A88" s="33">
        <v>76</v>
      </c>
      <c r="B88" s="944" t="s">
        <v>799</v>
      </c>
      <c r="C88" s="780" t="s">
        <v>1321</v>
      </c>
      <c r="D88" s="823">
        <v>1</v>
      </c>
      <c r="E88" s="595" t="s">
        <v>491</v>
      </c>
      <c r="F88" s="943">
        <v>40000</v>
      </c>
      <c r="G88" s="786">
        <f t="shared" ref="G88:G169" si="7">D88*F88</f>
        <v>40000</v>
      </c>
      <c r="H88" s="787" t="s">
        <v>390</v>
      </c>
      <c r="I88" s="33" t="s">
        <v>1308</v>
      </c>
    </row>
    <row r="89" spans="1:9">
      <c r="A89" s="33">
        <v>77</v>
      </c>
      <c r="B89" s="944" t="s">
        <v>793</v>
      </c>
      <c r="C89" s="780" t="s">
        <v>1321</v>
      </c>
      <c r="D89" s="823">
        <v>1</v>
      </c>
      <c r="E89" s="595" t="s">
        <v>491</v>
      </c>
      <c r="F89" s="943">
        <f t="shared" si="1"/>
        <v>28333.333333333332</v>
      </c>
      <c r="G89" s="786">
        <f t="shared" si="7"/>
        <v>28333.333333333332</v>
      </c>
      <c r="H89" s="33" t="s">
        <v>390</v>
      </c>
      <c r="I89" s="33" t="s">
        <v>1308</v>
      </c>
    </row>
    <row r="90" spans="1:9">
      <c r="A90" s="33">
        <v>78</v>
      </c>
      <c r="B90" s="944" t="s">
        <v>795</v>
      </c>
      <c r="C90" s="780" t="s">
        <v>1321</v>
      </c>
      <c r="D90" s="823">
        <v>1</v>
      </c>
      <c r="E90" s="595" t="s">
        <v>491</v>
      </c>
      <c r="F90" s="943">
        <f t="shared" si="2"/>
        <v>40000</v>
      </c>
      <c r="G90" s="786">
        <f t="shared" si="7"/>
        <v>40000</v>
      </c>
      <c r="H90" s="33" t="s">
        <v>390</v>
      </c>
      <c r="I90" s="33" t="s">
        <v>1308</v>
      </c>
    </row>
    <row r="91" spans="1:9">
      <c r="A91" s="33">
        <v>79</v>
      </c>
      <c r="B91" s="942" t="s">
        <v>820</v>
      </c>
      <c r="C91" s="780" t="s">
        <v>1321</v>
      </c>
      <c r="D91" s="823">
        <v>1</v>
      </c>
      <c r="E91" s="595" t="s">
        <v>491</v>
      </c>
      <c r="F91" s="943">
        <v>7333.33</v>
      </c>
      <c r="G91" s="786">
        <f t="shared" si="7"/>
        <v>7333.33</v>
      </c>
      <c r="H91" s="33" t="s">
        <v>390</v>
      </c>
      <c r="I91" s="33" t="s">
        <v>1308</v>
      </c>
    </row>
    <row r="92" spans="1:9">
      <c r="A92" s="33">
        <v>80</v>
      </c>
      <c r="B92" s="942" t="s">
        <v>810</v>
      </c>
      <c r="C92" s="780" t="s">
        <v>1321</v>
      </c>
      <c r="D92" s="823">
        <v>1</v>
      </c>
      <c r="E92" s="595" t="s">
        <v>491</v>
      </c>
      <c r="F92" s="943">
        <v>100450</v>
      </c>
      <c r="G92" s="786">
        <f t="shared" si="7"/>
        <v>100450</v>
      </c>
      <c r="H92" s="33" t="s">
        <v>390</v>
      </c>
      <c r="I92" s="33" t="s">
        <v>1308</v>
      </c>
    </row>
    <row r="93" spans="1:9">
      <c r="A93" s="33">
        <v>81</v>
      </c>
      <c r="B93" s="821" t="s">
        <v>809</v>
      </c>
      <c r="C93" s="780" t="s">
        <v>1321</v>
      </c>
      <c r="D93" s="823">
        <v>1</v>
      </c>
      <c r="E93" s="595" t="s">
        <v>491</v>
      </c>
      <c r="F93" s="943">
        <v>40000</v>
      </c>
      <c r="G93" s="786">
        <f t="shared" si="7"/>
        <v>40000</v>
      </c>
      <c r="H93" s="33" t="s">
        <v>390</v>
      </c>
      <c r="I93" s="33" t="s">
        <v>1308</v>
      </c>
    </row>
    <row r="94" spans="1:9">
      <c r="A94" s="33">
        <v>82</v>
      </c>
      <c r="B94" s="957" t="s">
        <v>818</v>
      </c>
      <c r="C94" s="780" t="s">
        <v>1321</v>
      </c>
      <c r="D94" s="823">
        <v>1</v>
      </c>
      <c r="E94" s="595" t="s">
        <v>491</v>
      </c>
      <c r="F94" s="943">
        <v>153525.5</v>
      </c>
      <c r="G94" s="786">
        <f t="shared" si="7"/>
        <v>153525.5</v>
      </c>
      <c r="H94" s="33" t="s">
        <v>390</v>
      </c>
      <c r="I94" s="33" t="s">
        <v>1308</v>
      </c>
    </row>
    <row r="95" spans="1:9">
      <c r="A95" s="33">
        <v>83</v>
      </c>
      <c r="B95" s="958" t="s">
        <v>816</v>
      </c>
      <c r="C95" s="780" t="s">
        <v>1321</v>
      </c>
      <c r="D95" s="823">
        <v>1</v>
      </c>
      <c r="E95" s="595" t="s">
        <v>491</v>
      </c>
      <c r="F95" s="943">
        <v>128240</v>
      </c>
      <c r="G95" s="786">
        <f>D95*F95</f>
        <v>128240</v>
      </c>
      <c r="H95" s="33" t="s">
        <v>390</v>
      </c>
      <c r="I95" s="33" t="s">
        <v>1308</v>
      </c>
    </row>
    <row r="96" spans="1:9">
      <c r="A96" s="33">
        <v>84</v>
      </c>
      <c r="B96" s="944" t="s">
        <v>797</v>
      </c>
      <c r="C96" s="780" t="s">
        <v>1321</v>
      </c>
      <c r="D96" s="823">
        <v>1</v>
      </c>
      <c r="E96" s="595" t="s">
        <v>491</v>
      </c>
      <c r="F96" s="943">
        <v>40000</v>
      </c>
      <c r="G96" s="786">
        <f t="shared" si="7"/>
        <v>40000</v>
      </c>
      <c r="H96" s="33" t="s">
        <v>390</v>
      </c>
      <c r="I96" s="33" t="s">
        <v>1308</v>
      </c>
    </row>
    <row r="97" spans="1:9">
      <c r="A97" s="33">
        <v>85</v>
      </c>
      <c r="B97" s="944" t="s">
        <v>690</v>
      </c>
      <c r="C97" s="780" t="s">
        <v>1321</v>
      </c>
      <c r="D97" s="823">
        <v>5</v>
      </c>
      <c r="E97" s="595" t="s">
        <v>491</v>
      </c>
      <c r="F97" s="943">
        <v>8500</v>
      </c>
      <c r="G97" s="786">
        <f>D97*F97</f>
        <v>42500</v>
      </c>
      <c r="H97" s="33" t="s">
        <v>390</v>
      </c>
      <c r="I97" s="33" t="s">
        <v>1308</v>
      </c>
    </row>
    <row r="98" spans="1:9">
      <c r="A98" s="33">
        <v>86</v>
      </c>
      <c r="B98" s="821" t="s">
        <v>806</v>
      </c>
      <c r="C98" s="780" t="s">
        <v>1321</v>
      </c>
      <c r="D98" s="823">
        <v>1</v>
      </c>
      <c r="E98" s="595" t="s">
        <v>491</v>
      </c>
      <c r="F98" s="943">
        <v>67600</v>
      </c>
      <c r="G98" s="786">
        <f t="shared" si="7"/>
        <v>67600</v>
      </c>
      <c r="H98" s="33" t="s">
        <v>390</v>
      </c>
      <c r="I98" s="33" t="s">
        <v>1308</v>
      </c>
    </row>
    <row r="99" spans="1:9">
      <c r="A99" s="33">
        <v>87</v>
      </c>
      <c r="B99" s="944" t="s">
        <v>822</v>
      </c>
      <c r="C99" s="780" t="s">
        <v>1321</v>
      </c>
      <c r="D99" s="823">
        <v>1</v>
      </c>
      <c r="E99" s="595" t="s">
        <v>491</v>
      </c>
      <c r="F99" s="943">
        <v>50000</v>
      </c>
      <c r="G99" s="786">
        <f t="shared" si="7"/>
        <v>50000</v>
      </c>
      <c r="H99" s="33" t="s">
        <v>390</v>
      </c>
      <c r="I99" s="33" t="s">
        <v>1308</v>
      </c>
    </row>
    <row r="100" spans="1:9">
      <c r="A100" s="33">
        <v>88</v>
      </c>
      <c r="B100" s="944" t="s">
        <v>830</v>
      </c>
      <c r="C100" s="780" t="s">
        <v>1321</v>
      </c>
      <c r="D100" s="823">
        <v>1</v>
      </c>
      <c r="E100" s="595" t="s">
        <v>491</v>
      </c>
      <c r="F100" s="943">
        <v>15000</v>
      </c>
      <c r="G100" s="786">
        <f t="shared" si="7"/>
        <v>15000</v>
      </c>
      <c r="H100" s="33" t="s">
        <v>390</v>
      </c>
      <c r="I100" s="33" t="s">
        <v>1308</v>
      </c>
    </row>
    <row r="101" spans="1:9">
      <c r="A101" s="33">
        <v>89</v>
      </c>
      <c r="B101" s="942" t="s">
        <v>832</v>
      </c>
      <c r="C101" s="780" t="s">
        <v>1321</v>
      </c>
      <c r="D101" s="823">
        <v>1</v>
      </c>
      <c r="E101" s="595" t="s">
        <v>491</v>
      </c>
      <c r="F101" s="943">
        <v>25000</v>
      </c>
      <c r="G101" s="786">
        <f t="shared" si="7"/>
        <v>25000</v>
      </c>
      <c r="H101" s="33" t="s">
        <v>390</v>
      </c>
      <c r="I101" s="33" t="s">
        <v>1308</v>
      </c>
    </row>
    <row r="102" spans="1:9">
      <c r="A102" s="33">
        <v>90</v>
      </c>
      <c r="B102" s="945" t="s">
        <v>828</v>
      </c>
      <c r="C102" s="780" t="s">
        <v>1321</v>
      </c>
      <c r="D102" s="823">
        <v>1</v>
      </c>
      <c r="E102" s="595" t="s">
        <v>491</v>
      </c>
      <c r="F102" s="943">
        <v>10000</v>
      </c>
      <c r="G102" s="786">
        <f t="shared" si="7"/>
        <v>10000</v>
      </c>
      <c r="H102" s="33" t="s">
        <v>390</v>
      </c>
      <c r="I102" s="33" t="s">
        <v>1308</v>
      </c>
    </row>
    <row r="103" spans="1:9">
      <c r="A103" s="33">
        <v>91</v>
      </c>
      <c r="B103" s="944" t="s">
        <v>655</v>
      </c>
      <c r="C103" s="780" t="s">
        <v>1321</v>
      </c>
      <c r="D103" s="823">
        <v>1</v>
      </c>
      <c r="E103" s="595" t="s">
        <v>491</v>
      </c>
      <c r="F103" s="943">
        <v>50000</v>
      </c>
      <c r="G103" s="786">
        <f t="shared" si="7"/>
        <v>50000</v>
      </c>
      <c r="H103" s="33" t="s">
        <v>390</v>
      </c>
      <c r="I103" s="33" t="s">
        <v>1308</v>
      </c>
    </row>
    <row r="104" spans="1:9">
      <c r="A104" s="33">
        <v>92</v>
      </c>
      <c r="B104" s="942" t="s">
        <v>673</v>
      </c>
      <c r="C104" s="780" t="s">
        <v>1321</v>
      </c>
      <c r="D104" s="823">
        <v>1</v>
      </c>
      <c r="E104" s="595" t="s">
        <v>491</v>
      </c>
      <c r="F104" s="943">
        <v>10000</v>
      </c>
      <c r="G104" s="786">
        <f t="shared" si="7"/>
        <v>10000</v>
      </c>
      <c r="H104" s="33" t="s">
        <v>390</v>
      </c>
      <c r="I104" s="33" t="s">
        <v>1308</v>
      </c>
    </row>
    <row r="105" spans="1:9">
      <c r="A105" s="33">
        <v>93</v>
      </c>
      <c r="B105" s="944" t="s">
        <v>652</v>
      </c>
      <c r="C105" s="780" t="s">
        <v>1321</v>
      </c>
      <c r="D105" s="823">
        <v>1</v>
      </c>
      <c r="E105" s="595" t="s">
        <v>491</v>
      </c>
      <c r="F105" s="943">
        <v>1000</v>
      </c>
      <c r="G105" s="786">
        <f t="shared" si="7"/>
        <v>1000</v>
      </c>
      <c r="H105" s="33" t="s">
        <v>390</v>
      </c>
      <c r="I105" s="33" t="s">
        <v>1308</v>
      </c>
    </row>
    <row r="106" spans="1:9">
      <c r="A106" s="33">
        <v>94</v>
      </c>
      <c r="B106" s="944" t="s">
        <v>801</v>
      </c>
      <c r="C106" s="780" t="s">
        <v>1321</v>
      </c>
      <c r="D106" s="823">
        <v>1</v>
      </c>
      <c r="E106" s="595" t="s">
        <v>491</v>
      </c>
      <c r="F106" s="943">
        <f>40000/4</f>
        <v>10000</v>
      </c>
      <c r="G106" s="786">
        <f>D106*F106</f>
        <v>10000</v>
      </c>
      <c r="H106" s="787" t="s">
        <v>390</v>
      </c>
      <c r="I106" s="33" t="s">
        <v>1308</v>
      </c>
    </row>
    <row r="107" spans="1:9">
      <c r="A107" s="33">
        <v>95</v>
      </c>
      <c r="B107" s="944" t="s">
        <v>1727</v>
      </c>
      <c r="C107" s="780" t="s">
        <v>1321</v>
      </c>
      <c r="D107" s="823">
        <v>1</v>
      </c>
      <c r="E107" s="595" t="s">
        <v>491</v>
      </c>
      <c r="F107" s="943">
        <v>5000</v>
      </c>
      <c r="G107" s="786">
        <f t="shared" si="7"/>
        <v>5000</v>
      </c>
      <c r="H107" s="33" t="s">
        <v>390</v>
      </c>
      <c r="I107" s="33" t="s">
        <v>1308</v>
      </c>
    </row>
    <row r="108" spans="1:9">
      <c r="A108" s="33">
        <v>96</v>
      </c>
      <c r="B108" s="944" t="s">
        <v>785</v>
      </c>
      <c r="C108" s="780" t="s">
        <v>1321</v>
      </c>
      <c r="D108" s="823">
        <v>1</v>
      </c>
      <c r="E108" s="595" t="s">
        <v>491</v>
      </c>
      <c r="F108" s="943">
        <v>36667</v>
      </c>
      <c r="G108" s="786">
        <f t="shared" si="7"/>
        <v>36667</v>
      </c>
      <c r="H108" s="787" t="s">
        <v>1703</v>
      </c>
      <c r="I108" s="33" t="s">
        <v>1308</v>
      </c>
    </row>
    <row r="109" spans="1:9" ht="25.5">
      <c r="A109" s="33">
        <v>97</v>
      </c>
      <c r="B109" s="946" t="s">
        <v>1761</v>
      </c>
      <c r="C109" s="780" t="s">
        <v>1321</v>
      </c>
      <c r="D109" s="823">
        <v>3</v>
      </c>
      <c r="E109" s="595" t="s">
        <v>491</v>
      </c>
      <c r="F109" s="943">
        <v>7500</v>
      </c>
      <c r="G109" s="786">
        <f>D109*F109</f>
        <v>22500</v>
      </c>
      <c r="H109" s="33" t="s">
        <v>390</v>
      </c>
      <c r="I109" s="33" t="s">
        <v>1308</v>
      </c>
    </row>
    <row r="110" spans="1:9" ht="25.5">
      <c r="A110" s="33">
        <v>98</v>
      </c>
      <c r="B110" s="945" t="s">
        <v>694</v>
      </c>
      <c r="C110" s="780" t="s">
        <v>1321</v>
      </c>
      <c r="D110" s="823">
        <v>1</v>
      </c>
      <c r="E110" s="595" t="s">
        <v>491</v>
      </c>
      <c r="F110" s="943">
        <v>50000</v>
      </c>
      <c r="G110" s="786">
        <f>D110*F110</f>
        <v>50000</v>
      </c>
      <c r="H110" s="33" t="s">
        <v>390</v>
      </c>
      <c r="I110" s="33" t="s">
        <v>1308</v>
      </c>
    </row>
    <row r="111" spans="1:9">
      <c r="A111" s="33">
        <v>99</v>
      </c>
      <c r="B111" s="821" t="s">
        <v>665</v>
      </c>
      <c r="C111" s="780" t="s">
        <v>1321</v>
      </c>
      <c r="D111" s="823">
        <v>1</v>
      </c>
      <c r="E111" s="595" t="s">
        <v>491</v>
      </c>
      <c r="F111" s="943">
        <v>15835</v>
      </c>
      <c r="G111" s="786">
        <f t="shared" si="7"/>
        <v>15835</v>
      </c>
      <c r="H111" s="33" t="s">
        <v>390</v>
      </c>
      <c r="I111" s="33" t="s">
        <v>1308</v>
      </c>
    </row>
    <row r="112" spans="1:9">
      <c r="A112" s="33">
        <v>100</v>
      </c>
      <c r="B112" s="821" t="s">
        <v>670</v>
      </c>
      <c r="C112" s="780" t="s">
        <v>1321</v>
      </c>
      <c r="D112" s="823">
        <v>1</v>
      </c>
      <c r="E112" s="595" t="s">
        <v>491</v>
      </c>
      <c r="F112" s="943">
        <v>1500</v>
      </c>
      <c r="G112" s="786">
        <f>D112*F112</f>
        <v>1500</v>
      </c>
      <c r="H112" s="787" t="s">
        <v>1703</v>
      </c>
      <c r="I112" s="33" t="s">
        <v>1308</v>
      </c>
    </row>
    <row r="113" spans="1:9" ht="25.5">
      <c r="A113" s="33">
        <v>101</v>
      </c>
      <c r="B113" s="945" t="s">
        <v>692</v>
      </c>
      <c r="C113" s="780" t="s">
        <v>1321</v>
      </c>
      <c r="D113" s="823">
        <v>1</v>
      </c>
      <c r="E113" s="595" t="s">
        <v>491</v>
      </c>
      <c r="F113" s="943">
        <v>155000</v>
      </c>
      <c r="G113" s="786">
        <f t="shared" si="7"/>
        <v>155000</v>
      </c>
      <c r="H113" s="33" t="s">
        <v>390</v>
      </c>
      <c r="I113" s="33" t="s">
        <v>1308</v>
      </c>
    </row>
    <row r="114" spans="1:9">
      <c r="A114" s="33">
        <v>102</v>
      </c>
      <c r="B114" s="942" t="s">
        <v>662</v>
      </c>
      <c r="C114" s="780" t="s">
        <v>1321</v>
      </c>
      <c r="D114" s="823">
        <v>1</v>
      </c>
      <c r="E114" s="595" t="s">
        <v>491</v>
      </c>
      <c r="F114" s="943">
        <v>6000</v>
      </c>
      <c r="G114" s="786">
        <f t="shared" si="7"/>
        <v>6000</v>
      </c>
      <c r="H114" s="33" t="s">
        <v>390</v>
      </c>
      <c r="I114" s="33" t="s">
        <v>1308</v>
      </c>
    </row>
    <row r="115" spans="1:9">
      <c r="A115" s="33">
        <v>103</v>
      </c>
      <c r="B115" s="944" t="s">
        <v>1736</v>
      </c>
      <c r="C115" s="780" t="s">
        <v>1321</v>
      </c>
      <c r="D115" s="823">
        <v>1</v>
      </c>
      <c r="E115" s="595" t="s">
        <v>491</v>
      </c>
      <c r="F115" s="943">
        <v>5000</v>
      </c>
      <c r="G115" s="786">
        <f t="shared" si="7"/>
        <v>5000</v>
      </c>
      <c r="H115" s="33" t="s">
        <v>390</v>
      </c>
      <c r="I115" s="33" t="s">
        <v>1308</v>
      </c>
    </row>
    <row r="116" spans="1:9">
      <c r="A116" s="33">
        <v>104</v>
      </c>
      <c r="B116" s="942" t="s">
        <v>659</v>
      </c>
      <c r="C116" s="780" t="s">
        <v>1321</v>
      </c>
      <c r="D116" s="823">
        <v>1</v>
      </c>
      <c r="E116" s="595" t="s">
        <v>491</v>
      </c>
      <c r="F116" s="943">
        <v>10000</v>
      </c>
      <c r="G116" s="786">
        <f t="shared" si="7"/>
        <v>10000</v>
      </c>
      <c r="H116" s="33" t="s">
        <v>390</v>
      </c>
      <c r="I116" s="33" t="s">
        <v>1308</v>
      </c>
    </row>
    <row r="117" spans="1:9">
      <c r="A117" s="33">
        <v>105</v>
      </c>
      <c r="B117" s="944" t="s">
        <v>1737</v>
      </c>
      <c r="C117" s="780" t="s">
        <v>1321</v>
      </c>
      <c r="D117" s="823">
        <v>1</v>
      </c>
      <c r="E117" s="595" t="s">
        <v>491</v>
      </c>
      <c r="F117" s="943">
        <v>5000</v>
      </c>
      <c r="G117" s="786">
        <f t="shared" si="7"/>
        <v>5000</v>
      </c>
      <c r="H117" s="33" t="s">
        <v>390</v>
      </c>
      <c r="I117" s="33" t="s">
        <v>1308</v>
      </c>
    </row>
    <row r="118" spans="1:9">
      <c r="A118" s="1089" t="s">
        <v>1678</v>
      </c>
      <c r="B118" s="1090"/>
      <c r="C118" s="1090"/>
      <c r="D118" s="1090"/>
      <c r="E118" s="1090"/>
      <c r="F118" s="1091"/>
      <c r="G118" s="782">
        <f>SUM(G87:G117)</f>
        <v>1321484.1633333333</v>
      </c>
      <c r="H118" s="33"/>
      <c r="I118" s="33"/>
    </row>
    <row r="119" spans="1:9">
      <c r="A119" s="33">
        <v>106</v>
      </c>
      <c r="B119" s="944" t="s">
        <v>1737</v>
      </c>
      <c r="C119" s="780" t="s">
        <v>1321</v>
      </c>
      <c r="D119" s="823">
        <v>1</v>
      </c>
      <c r="E119" s="595" t="s">
        <v>491</v>
      </c>
      <c r="F119" s="943">
        <v>5000</v>
      </c>
      <c r="G119" s="786">
        <f t="shared" si="7"/>
        <v>5000</v>
      </c>
      <c r="H119" s="33" t="s">
        <v>391</v>
      </c>
      <c r="I119" s="33" t="s">
        <v>1308</v>
      </c>
    </row>
    <row r="120" spans="1:9">
      <c r="A120" s="33">
        <v>107</v>
      </c>
      <c r="B120" s="942" t="s">
        <v>659</v>
      </c>
      <c r="C120" s="780" t="s">
        <v>1321</v>
      </c>
      <c r="D120" s="823">
        <v>1</v>
      </c>
      <c r="E120" s="595" t="s">
        <v>491</v>
      </c>
      <c r="F120" s="943">
        <v>10000</v>
      </c>
      <c r="G120" s="786">
        <f t="shared" si="7"/>
        <v>10000</v>
      </c>
      <c r="H120" s="33" t="s">
        <v>391</v>
      </c>
      <c r="I120" s="33" t="s">
        <v>1308</v>
      </c>
    </row>
    <row r="121" spans="1:9">
      <c r="A121" s="33">
        <v>108</v>
      </c>
      <c r="B121" s="942" t="s">
        <v>662</v>
      </c>
      <c r="C121" s="780" t="s">
        <v>1321</v>
      </c>
      <c r="D121" s="823">
        <v>1</v>
      </c>
      <c r="E121" s="595" t="s">
        <v>491</v>
      </c>
      <c r="F121" s="943">
        <v>6000</v>
      </c>
      <c r="G121" s="786">
        <f t="shared" si="7"/>
        <v>6000</v>
      </c>
      <c r="H121" s="33" t="s">
        <v>391</v>
      </c>
      <c r="I121" s="33" t="s">
        <v>1308</v>
      </c>
    </row>
    <row r="122" spans="1:9">
      <c r="A122" s="33">
        <v>109</v>
      </c>
      <c r="B122" s="821" t="s">
        <v>665</v>
      </c>
      <c r="C122" s="780" t="s">
        <v>1321</v>
      </c>
      <c r="D122" s="823">
        <v>1</v>
      </c>
      <c r="E122" s="595" t="s">
        <v>491</v>
      </c>
      <c r="F122" s="943">
        <v>15835</v>
      </c>
      <c r="G122" s="786">
        <f t="shared" si="7"/>
        <v>15835</v>
      </c>
      <c r="H122" s="33" t="s">
        <v>391</v>
      </c>
      <c r="I122" s="33" t="s">
        <v>1308</v>
      </c>
    </row>
    <row r="123" spans="1:9">
      <c r="A123" s="33">
        <v>110</v>
      </c>
      <c r="B123" s="957" t="s">
        <v>818</v>
      </c>
      <c r="C123" s="780" t="s">
        <v>1321</v>
      </c>
      <c r="D123" s="823">
        <v>1</v>
      </c>
      <c r="E123" s="595" t="s">
        <v>491</v>
      </c>
      <c r="F123" s="943">
        <v>153525.5</v>
      </c>
      <c r="G123" s="786">
        <f t="shared" ref="G123" si="8">D123*F123</f>
        <v>153525.5</v>
      </c>
      <c r="H123" s="33" t="s">
        <v>391</v>
      </c>
      <c r="I123" s="33" t="s">
        <v>1308</v>
      </c>
    </row>
    <row r="124" spans="1:9">
      <c r="A124" s="33">
        <v>111</v>
      </c>
      <c r="B124" s="958" t="s">
        <v>816</v>
      </c>
      <c r="C124" s="780" t="s">
        <v>1321</v>
      </c>
      <c r="D124" s="823">
        <v>1</v>
      </c>
      <c r="E124" s="595" t="s">
        <v>491</v>
      </c>
      <c r="F124" s="943">
        <v>128240</v>
      </c>
      <c r="G124" s="786">
        <f>D124*F124</f>
        <v>128240</v>
      </c>
      <c r="H124" s="33" t="s">
        <v>391</v>
      </c>
      <c r="I124" s="33" t="s">
        <v>1308</v>
      </c>
    </row>
    <row r="125" spans="1:9">
      <c r="A125" s="33">
        <v>112</v>
      </c>
      <c r="B125" s="944" t="s">
        <v>1734</v>
      </c>
      <c r="C125" s="780" t="s">
        <v>1321</v>
      </c>
      <c r="D125" s="823">
        <v>1</v>
      </c>
      <c r="E125" s="595" t="s">
        <v>491</v>
      </c>
      <c r="F125" s="943">
        <v>5000</v>
      </c>
      <c r="G125" s="786">
        <f t="shared" si="7"/>
        <v>5000</v>
      </c>
      <c r="H125" s="33" t="s">
        <v>391</v>
      </c>
      <c r="I125" s="33" t="s">
        <v>1308</v>
      </c>
    </row>
    <row r="126" spans="1:9">
      <c r="A126" s="33">
        <v>113</v>
      </c>
      <c r="B126" s="944" t="s">
        <v>652</v>
      </c>
      <c r="C126" s="780" t="s">
        <v>1321</v>
      </c>
      <c r="D126" s="823">
        <v>1</v>
      </c>
      <c r="E126" s="595" t="s">
        <v>491</v>
      </c>
      <c r="F126" s="943">
        <v>1000</v>
      </c>
      <c r="G126" s="786">
        <f t="shared" si="7"/>
        <v>1000</v>
      </c>
      <c r="H126" s="33" t="s">
        <v>391</v>
      </c>
      <c r="I126" s="33" t="s">
        <v>1308</v>
      </c>
    </row>
    <row r="127" spans="1:9">
      <c r="A127" s="33">
        <v>114</v>
      </c>
      <c r="B127" s="944" t="s">
        <v>655</v>
      </c>
      <c r="C127" s="780" t="s">
        <v>1321</v>
      </c>
      <c r="D127" s="823">
        <v>1</v>
      </c>
      <c r="E127" s="595" t="s">
        <v>491</v>
      </c>
      <c r="F127" s="943">
        <v>50000</v>
      </c>
      <c r="G127" s="786">
        <f t="shared" si="7"/>
        <v>50000</v>
      </c>
      <c r="H127" s="33" t="s">
        <v>391</v>
      </c>
      <c r="I127" s="33" t="s">
        <v>1308</v>
      </c>
    </row>
    <row r="128" spans="1:9">
      <c r="A128" s="33">
        <v>115</v>
      </c>
      <c r="B128" s="945" t="s">
        <v>828</v>
      </c>
      <c r="C128" s="780" t="s">
        <v>1321</v>
      </c>
      <c r="D128" s="823">
        <v>1</v>
      </c>
      <c r="E128" s="595" t="s">
        <v>491</v>
      </c>
      <c r="F128" s="943">
        <v>10000</v>
      </c>
      <c r="G128" s="786">
        <f t="shared" si="7"/>
        <v>10000</v>
      </c>
      <c r="H128" s="33" t="s">
        <v>391</v>
      </c>
      <c r="I128" s="33" t="s">
        <v>1308</v>
      </c>
    </row>
    <row r="129" spans="1:9">
      <c r="A129" s="33">
        <v>116</v>
      </c>
      <c r="B129" s="948" t="s">
        <v>835</v>
      </c>
      <c r="C129" s="780" t="s">
        <v>1321</v>
      </c>
      <c r="D129" s="894">
        <v>6</v>
      </c>
      <c r="E129" s="595" t="s">
        <v>12</v>
      </c>
      <c r="F129" s="949">
        <v>56667</v>
      </c>
      <c r="G129" s="786">
        <f t="shared" si="7"/>
        <v>340002</v>
      </c>
      <c r="H129" s="33" t="s">
        <v>391</v>
      </c>
      <c r="I129" s="33" t="s">
        <v>1308</v>
      </c>
    </row>
    <row r="130" spans="1:9">
      <c r="A130" s="33">
        <v>117</v>
      </c>
      <c r="B130" s="944" t="s">
        <v>830</v>
      </c>
      <c r="C130" s="780" t="s">
        <v>1321</v>
      </c>
      <c r="D130" s="823">
        <v>1</v>
      </c>
      <c r="E130" s="595" t="s">
        <v>491</v>
      </c>
      <c r="F130" s="943">
        <v>15000</v>
      </c>
      <c r="G130" s="786">
        <f t="shared" si="7"/>
        <v>15000</v>
      </c>
      <c r="H130" s="33" t="s">
        <v>391</v>
      </c>
      <c r="I130" s="33" t="s">
        <v>1308</v>
      </c>
    </row>
    <row r="131" spans="1:9">
      <c r="A131" s="33">
        <v>118</v>
      </c>
      <c r="B131" s="942" t="s">
        <v>832</v>
      </c>
      <c r="C131" s="780" t="s">
        <v>1321</v>
      </c>
      <c r="D131" s="823">
        <v>1</v>
      </c>
      <c r="E131" s="595" t="s">
        <v>491</v>
      </c>
      <c r="F131" s="943">
        <v>25000</v>
      </c>
      <c r="G131" s="786">
        <f t="shared" si="7"/>
        <v>25000</v>
      </c>
      <c r="H131" s="33" t="s">
        <v>391</v>
      </c>
      <c r="I131" s="33" t="s">
        <v>1308</v>
      </c>
    </row>
    <row r="132" spans="1:9">
      <c r="A132" s="33">
        <v>119</v>
      </c>
      <c r="B132" s="944" t="s">
        <v>822</v>
      </c>
      <c r="C132" s="780" t="s">
        <v>1321</v>
      </c>
      <c r="D132" s="823">
        <v>1</v>
      </c>
      <c r="E132" s="595" t="s">
        <v>491</v>
      </c>
      <c r="F132" s="943">
        <v>50000</v>
      </c>
      <c r="G132" s="786">
        <f t="shared" si="7"/>
        <v>50000</v>
      </c>
      <c r="H132" s="33" t="s">
        <v>391</v>
      </c>
      <c r="I132" s="33" t="s">
        <v>1308</v>
      </c>
    </row>
    <row r="133" spans="1:9">
      <c r="A133" s="33">
        <v>120</v>
      </c>
      <c r="B133" s="821" t="s">
        <v>809</v>
      </c>
      <c r="C133" s="780" t="s">
        <v>1321</v>
      </c>
      <c r="D133" s="823">
        <v>1</v>
      </c>
      <c r="E133" s="595" t="s">
        <v>491</v>
      </c>
      <c r="F133" s="943">
        <v>40000</v>
      </c>
      <c r="G133" s="786">
        <f t="shared" si="7"/>
        <v>40000</v>
      </c>
      <c r="H133" s="33" t="s">
        <v>391</v>
      </c>
      <c r="I133" s="33" t="s">
        <v>1308</v>
      </c>
    </row>
    <row r="134" spans="1:9">
      <c r="A134" s="33">
        <v>121</v>
      </c>
      <c r="B134" s="942" t="s">
        <v>810</v>
      </c>
      <c r="C134" s="780" t="s">
        <v>1321</v>
      </c>
      <c r="D134" s="823">
        <v>1</v>
      </c>
      <c r="E134" s="595" t="s">
        <v>491</v>
      </c>
      <c r="F134" s="943">
        <v>100450</v>
      </c>
      <c r="G134" s="786">
        <f t="shared" si="7"/>
        <v>100450</v>
      </c>
      <c r="H134" s="33" t="s">
        <v>391</v>
      </c>
      <c r="I134" s="33" t="s">
        <v>1308</v>
      </c>
    </row>
    <row r="135" spans="1:9">
      <c r="A135" s="33">
        <v>122</v>
      </c>
      <c r="B135" s="942" t="s">
        <v>820</v>
      </c>
      <c r="C135" s="780" t="s">
        <v>1321</v>
      </c>
      <c r="D135" s="823">
        <v>1</v>
      </c>
      <c r="E135" s="595" t="s">
        <v>491</v>
      </c>
      <c r="F135" s="943">
        <v>7333.33</v>
      </c>
      <c r="G135" s="786">
        <f t="shared" si="7"/>
        <v>7333.33</v>
      </c>
      <c r="H135" s="33" t="s">
        <v>391</v>
      </c>
      <c r="I135" s="33" t="s">
        <v>1308</v>
      </c>
    </row>
    <row r="136" spans="1:9">
      <c r="A136" s="33">
        <v>123</v>
      </c>
      <c r="B136" s="821" t="s">
        <v>670</v>
      </c>
      <c r="C136" s="780" t="s">
        <v>1321</v>
      </c>
      <c r="D136" s="823">
        <v>1</v>
      </c>
      <c r="E136" s="595" t="s">
        <v>491</v>
      </c>
      <c r="F136" s="943">
        <v>1500</v>
      </c>
      <c r="G136" s="786">
        <f>D136*F136</f>
        <v>1500</v>
      </c>
      <c r="H136" s="33" t="s">
        <v>391</v>
      </c>
      <c r="I136" s="33" t="s">
        <v>1308</v>
      </c>
    </row>
    <row r="137" spans="1:9">
      <c r="A137" s="33">
        <v>124</v>
      </c>
      <c r="B137" s="944" t="s">
        <v>793</v>
      </c>
      <c r="C137" s="780" t="s">
        <v>1321</v>
      </c>
      <c r="D137" s="823">
        <v>1</v>
      </c>
      <c r="E137" s="595" t="s">
        <v>491</v>
      </c>
      <c r="F137" s="943">
        <f t="shared" si="1"/>
        <v>28333.333333333332</v>
      </c>
      <c r="G137" s="786">
        <f t="shared" si="7"/>
        <v>28333.333333333332</v>
      </c>
      <c r="H137" s="33" t="s">
        <v>391</v>
      </c>
      <c r="I137" s="33" t="s">
        <v>1308</v>
      </c>
    </row>
    <row r="138" spans="1:9">
      <c r="A138" s="33">
        <v>125</v>
      </c>
      <c r="B138" s="821" t="s">
        <v>806</v>
      </c>
      <c r="C138" s="780" t="s">
        <v>1321</v>
      </c>
      <c r="D138" s="823">
        <v>1</v>
      </c>
      <c r="E138" s="595" t="s">
        <v>491</v>
      </c>
      <c r="F138" s="943">
        <v>67600</v>
      </c>
      <c r="G138" s="786">
        <f t="shared" si="7"/>
        <v>67600</v>
      </c>
      <c r="H138" s="33" t="s">
        <v>391</v>
      </c>
      <c r="I138" s="33" t="s">
        <v>1308</v>
      </c>
    </row>
    <row r="139" spans="1:9">
      <c r="A139" s="33">
        <v>126</v>
      </c>
      <c r="B139" s="944" t="s">
        <v>797</v>
      </c>
      <c r="C139" s="780" t="s">
        <v>1321</v>
      </c>
      <c r="D139" s="823">
        <v>1</v>
      </c>
      <c r="E139" s="595" t="s">
        <v>491</v>
      </c>
      <c r="F139" s="943">
        <v>40000</v>
      </c>
      <c r="G139" s="786">
        <f t="shared" si="7"/>
        <v>40000</v>
      </c>
      <c r="H139" s="33" t="s">
        <v>391</v>
      </c>
      <c r="I139" s="33" t="s">
        <v>1308</v>
      </c>
    </row>
    <row r="140" spans="1:9" ht="25.5">
      <c r="A140" s="33">
        <v>127</v>
      </c>
      <c r="B140" s="946" t="s">
        <v>1756</v>
      </c>
      <c r="C140" s="780" t="s">
        <v>1321</v>
      </c>
      <c r="D140" s="823">
        <v>1</v>
      </c>
      <c r="E140" s="595" t="s">
        <v>491</v>
      </c>
      <c r="F140" s="943">
        <v>7500</v>
      </c>
      <c r="G140" s="786">
        <f>D140*F140</f>
        <v>7500</v>
      </c>
      <c r="H140" s="33" t="s">
        <v>391</v>
      </c>
      <c r="I140" s="33" t="s">
        <v>1308</v>
      </c>
    </row>
    <row r="141" spans="1:9">
      <c r="A141" s="33">
        <v>128</v>
      </c>
      <c r="B141" s="944" t="s">
        <v>795</v>
      </c>
      <c r="C141" s="780" t="s">
        <v>1321</v>
      </c>
      <c r="D141" s="823">
        <v>1</v>
      </c>
      <c r="E141" s="595" t="s">
        <v>491</v>
      </c>
      <c r="F141" s="943">
        <f t="shared" si="2"/>
        <v>40000</v>
      </c>
      <c r="G141" s="786">
        <f t="shared" si="7"/>
        <v>40000</v>
      </c>
      <c r="H141" s="33" t="s">
        <v>391</v>
      </c>
      <c r="I141" s="33" t="s">
        <v>1308</v>
      </c>
    </row>
    <row r="142" spans="1:9">
      <c r="A142" s="33">
        <v>129</v>
      </c>
      <c r="B142" s="944" t="s">
        <v>782</v>
      </c>
      <c r="C142" s="780" t="s">
        <v>1321</v>
      </c>
      <c r="D142" s="823">
        <v>1</v>
      </c>
      <c r="E142" s="595" t="s">
        <v>491</v>
      </c>
      <c r="F142" s="943">
        <v>30000</v>
      </c>
      <c r="G142" s="786">
        <f t="shared" si="7"/>
        <v>30000</v>
      </c>
      <c r="H142" s="787" t="s">
        <v>1702</v>
      </c>
      <c r="I142" s="33" t="s">
        <v>1308</v>
      </c>
    </row>
    <row r="143" spans="1:9">
      <c r="A143" s="33">
        <v>130</v>
      </c>
      <c r="B143" s="958" t="s">
        <v>837</v>
      </c>
      <c r="C143" s="780" t="s">
        <v>1321</v>
      </c>
      <c r="D143" s="30">
        <v>1</v>
      </c>
      <c r="E143" s="593" t="s">
        <v>491</v>
      </c>
      <c r="F143" s="961">
        <v>150000</v>
      </c>
      <c r="G143" s="786">
        <f t="shared" si="7"/>
        <v>150000</v>
      </c>
      <c r="H143" s="33" t="s">
        <v>391</v>
      </c>
      <c r="I143" s="33" t="s">
        <v>1308</v>
      </c>
    </row>
    <row r="144" spans="1:9">
      <c r="A144" s="33">
        <v>131</v>
      </c>
      <c r="B144" s="944" t="s">
        <v>791</v>
      </c>
      <c r="C144" s="780" t="s">
        <v>1321</v>
      </c>
      <c r="D144" s="823">
        <v>1</v>
      </c>
      <c r="E144" s="595" t="s">
        <v>491</v>
      </c>
      <c r="F144" s="943">
        <v>150000</v>
      </c>
      <c r="G144" s="786">
        <f t="shared" si="7"/>
        <v>150000</v>
      </c>
      <c r="H144" s="33" t="s">
        <v>391</v>
      </c>
      <c r="I144" s="33" t="s">
        <v>1308</v>
      </c>
    </row>
    <row r="145" spans="1:9">
      <c r="A145" s="1089" t="s">
        <v>1679</v>
      </c>
      <c r="B145" s="1090"/>
      <c r="C145" s="1090"/>
      <c r="D145" s="1090"/>
      <c r="E145" s="1090"/>
      <c r="F145" s="1091"/>
      <c r="G145" s="782">
        <f>SUM(G119:G144)</f>
        <v>1477319.1633333333</v>
      </c>
      <c r="H145" s="33"/>
      <c r="I145" s="33"/>
    </row>
    <row r="146" spans="1:9">
      <c r="A146" s="33">
        <v>132</v>
      </c>
      <c r="B146" s="944" t="s">
        <v>797</v>
      </c>
      <c r="C146" s="780" t="s">
        <v>1321</v>
      </c>
      <c r="D146" s="823">
        <v>1</v>
      </c>
      <c r="E146" s="595" t="s">
        <v>491</v>
      </c>
      <c r="F146" s="943">
        <v>40000</v>
      </c>
      <c r="G146" s="786">
        <f t="shared" si="7"/>
        <v>40000</v>
      </c>
      <c r="H146" s="33" t="s">
        <v>392</v>
      </c>
      <c r="I146" s="33" t="s">
        <v>1308</v>
      </c>
    </row>
    <row r="147" spans="1:9">
      <c r="A147" s="33">
        <v>133</v>
      </c>
      <c r="B147" s="944" t="s">
        <v>795</v>
      </c>
      <c r="C147" s="780" t="s">
        <v>1321</v>
      </c>
      <c r="D147" s="823">
        <v>1</v>
      </c>
      <c r="E147" s="595" t="s">
        <v>491</v>
      </c>
      <c r="F147" s="943">
        <f t="shared" si="2"/>
        <v>40000</v>
      </c>
      <c r="G147" s="786">
        <f t="shared" si="7"/>
        <v>40000</v>
      </c>
      <c r="H147" s="33" t="s">
        <v>392</v>
      </c>
      <c r="I147" s="33" t="s">
        <v>1308</v>
      </c>
    </row>
    <row r="148" spans="1:9">
      <c r="A148" s="33">
        <v>134</v>
      </c>
      <c r="B148" s="944" t="s">
        <v>791</v>
      </c>
      <c r="C148" s="780" t="s">
        <v>1321</v>
      </c>
      <c r="D148" s="823">
        <v>1</v>
      </c>
      <c r="E148" s="595" t="s">
        <v>491</v>
      </c>
      <c r="F148" s="943">
        <v>150000</v>
      </c>
      <c r="G148" s="786">
        <f t="shared" si="7"/>
        <v>150000</v>
      </c>
      <c r="H148" s="33" t="s">
        <v>392</v>
      </c>
      <c r="I148" s="33" t="s">
        <v>1308</v>
      </c>
    </row>
    <row r="149" spans="1:9">
      <c r="A149" s="33">
        <v>135</v>
      </c>
      <c r="B149" s="821" t="s">
        <v>806</v>
      </c>
      <c r="C149" s="780" t="s">
        <v>1321</v>
      </c>
      <c r="D149" s="823">
        <v>1</v>
      </c>
      <c r="E149" s="595" t="s">
        <v>491</v>
      </c>
      <c r="F149" s="943">
        <v>67600</v>
      </c>
      <c r="G149" s="786">
        <f t="shared" si="7"/>
        <v>67600</v>
      </c>
      <c r="H149" s="33" t="s">
        <v>392</v>
      </c>
      <c r="I149" s="33" t="s">
        <v>1308</v>
      </c>
    </row>
    <row r="150" spans="1:9">
      <c r="A150" s="33">
        <v>136</v>
      </c>
      <c r="B150" s="942" t="s">
        <v>820</v>
      </c>
      <c r="C150" s="780" t="s">
        <v>1321</v>
      </c>
      <c r="D150" s="823">
        <v>1</v>
      </c>
      <c r="E150" s="595" t="s">
        <v>491</v>
      </c>
      <c r="F150" s="943">
        <v>7333.33</v>
      </c>
      <c r="G150" s="786">
        <f t="shared" si="7"/>
        <v>7333.33</v>
      </c>
      <c r="H150" s="33" t="s">
        <v>392</v>
      </c>
      <c r="I150" s="33" t="s">
        <v>1308</v>
      </c>
    </row>
    <row r="151" spans="1:9">
      <c r="A151" s="33">
        <v>137</v>
      </c>
      <c r="B151" s="942" t="s">
        <v>810</v>
      </c>
      <c r="C151" s="780" t="s">
        <v>1321</v>
      </c>
      <c r="D151" s="823">
        <v>1</v>
      </c>
      <c r="E151" s="595" t="s">
        <v>491</v>
      </c>
      <c r="F151" s="943">
        <v>100450</v>
      </c>
      <c r="G151" s="786">
        <f t="shared" si="7"/>
        <v>100450</v>
      </c>
      <c r="H151" s="33" t="s">
        <v>392</v>
      </c>
      <c r="I151" s="33" t="s">
        <v>1308</v>
      </c>
    </row>
    <row r="152" spans="1:9">
      <c r="A152" s="33">
        <v>138</v>
      </c>
      <c r="B152" s="944" t="s">
        <v>793</v>
      </c>
      <c r="C152" s="780" t="s">
        <v>1321</v>
      </c>
      <c r="D152" s="823">
        <v>1</v>
      </c>
      <c r="E152" s="595" t="s">
        <v>491</v>
      </c>
      <c r="F152" s="943">
        <f t="shared" si="1"/>
        <v>28333.333333333332</v>
      </c>
      <c r="G152" s="786">
        <f t="shared" si="7"/>
        <v>28333.333333333332</v>
      </c>
      <c r="H152" s="33" t="s">
        <v>392</v>
      </c>
      <c r="I152" s="33" t="s">
        <v>1308</v>
      </c>
    </row>
    <row r="153" spans="1:9">
      <c r="A153" s="33">
        <v>139</v>
      </c>
      <c r="B153" s="957" t="s">
        <v>818</v>
      </c>
      <c r="C153" s="780" t="s">
        <v>1321</v>
      </c>
      <c r="D153" s="823">
        <v>1</v>
      </c>
      <c r="E153" s="595" t="s">
        <v>491</v>
      </c>
      <c r="F153" s="943">
        <v>153525.5</v>
      </c>
      <c r="G153" s="786">
        <f t="shared" si="7"/>
        <v>153525.5</v>
      </c>
      <c r="H153" s="33" t="s">
        <v>392</v>
      </c>
      <c r="I153" s="33" t="s">
        <v>1308</v>
      </c>
    </row>
    <row r="154" spans="1:9">
      <c r="A154" s="33">
        <v>140</v>
      </c>
      <c r="B154" s="958" t="s">
        <v>816</v>
      </c>
      <c r="C154" s="780" t="s">
        <v>1321</v>
      </c>
      <c r="D154" s="823">
        <v>1</v>
      </c>
      <c r="E154" s="595" t="s">
        <v>491</v>
      </c>
      <c r="F154" s="943">
        <v>128240</v>
      </c>
      <c r="G154" s="786">
        <f>D154*F154</f>
        <v>128240</v>
      </c>
      <c r="H154" s="33" t="s">
        <v>392</v>
      </c>
      <c r="I154" s="33" t="s">
        <v>1308</v>
      </c>
    </row>
    <row r="155" spans="1:9">
      <c r="A155" s="33">
        <v>141</v>
      </c>
      <c r="B155" s="821" t="s">
        <v>809</v>
      </c>
      <c r="C155" s="780" t="s">
        <v>1321</v>
      </c>
      <c r="D155" s="823">
        <v>1</v>
      </c>
      <c r="E155" s="595" t="s">
        <v>491</v>
      </c>
      <c r="F155" s="943">
        <v>40000</v>
      </c>
      <c r="G155" s="786">
        <f t="shared" si="7"/>
        <v>40000</v>
      </c>
      <c r="H155" s="33" t="s">
        <v>392</v>
      </c>
      <c r="I155" s="33" t="s">
        <v>1308</v>
      </c>
    </row>
    <row r="156" spans="1:9">
      <c r="A156" s="33">
        <v>142</v>
      </c>
      <c r="B156" s="821" t="s">
        <v>670</v>
      </c>
      <c r="C156" s="780" t="s">
        <v>1321</v>
      </c>
      <c r="D156" s="823">
        <v>1</v>
      </c>
      <c r="E156" s="595" t="s">
        <v>491</v>
      </c>
      <c r="F156" s="943">
        <v>1500</v>
      </c>
      <c r="G156" s="786">
        <f>D156*F156</f>
        <v>1500</v>
      </c>
      <c r="H156" s="33" t="s">
        <v>392</v>
      </c>
      <c r="I156" s="33" t="s">
        <v>1308</v>
      </c>
    </row>
    <row r="157" spans="1:9">
      <c r="A157" s="33">
        <v>143</v>
      </c>
      <c r="B157" s="944" t="s">
        <v>822</v>
      </c>
      <c r="C157" s="780" t="s">
        <v>1321</v>
      </c>
      <c r="D157" s="823">
        <v>1</v>
      </c>
      <c r="E157" s="595" t="s">
        <v>491</v>
      </c>
      <c r="F157" s="943">
        <v>50000</v>
      </c>
      <c r="G157" s="786">
        <f t="shared" si="7"/>
        <v>50000</v>
      </c>
      <c r="H157" s="33" t="s">
        <v>392</v>
      </c>
      <c r="I157" s="33" t="s">
        <v>1308</v>
      </c>
    </row>
    <row r="158" spans="1:9">
      <c r="A158" s="33">
        <v>144</v>
      </c>
      <c r="B158" s="942" t="s">
        <v>832</v>
      </c>
      <c r="C158" s="780" t="s">
        <v>1321</v>
      </c>
      <c r="D158" s="823">
        <v>1</v>
      </c>
      <c r="E158" s="595" t="s">
        <v>491</v>
      </c>
      <c r="F158" s="943">
        <v>25000</v>
      </c>
      <c r="G158" s="786">
        <f t="shared" si="7"/>
        <v>25000</v>
      </c>
      <c r="H158" s="33" t="s">
        <v>392</v>
      </c>
      <c r="I158" s="33" t="s">
        <v>1308</v>
      </c>
    </row>
    <row r="159" spans="1:9">
      <c r="A159" s="33">
        <v>145</v>
      </c>
      <c r="B159" s="944" t="s">
        <v>830</v>
      </c>
      <c r="C159" s="780" t="s">
        <v>1321</v>
      </c>
      <c r="D159" s="823">
        <v>1</v>
      </c>
      <c r="E159" s="595" t="s">
        <v>491</v>
      </c>
      <c r="F159" s="943">
        <v>15000</v>
      </c>
      <c r="G159" s="786">
        <f t="shared" si="7"/>
        <v>15000</v>
      </c>
      <c r="H159" s="33" t="s">
        <v>392</v>
      </c>
      <c r="I159" s="33" t="s">
        <v>1308</v>
      </c>
    </row>
    <row r="160" spans="1:9">
      <c r="A160" s="33">
        <v>146</v>
      </c>
      <c r="B160" s="945" t="s">
        <v>828</v>
      </c>
      <c r="C160" s="780" t="s">
        <v>1321</v>
      </c>
      <c r="D160" s="823">
        <v>1</v>
      </c>
      <c r="E160" s="595" t="s">
        <v>491</v>
      </c>
      <c r="F160" s="943">
        <v>10000</v>
      </c>
      <c r="G160" s="786">
        <f t="shared" si="7"/>
        <v>10000</v>
      </c>
      <c r="H160" s="33" t="s">
        <v>392</v>
      </c>
      <c r="I160" s="33" t="s">
        <v>1308</v>
      </c>
    </row>
    <row r="161" spans="1:9">
      <c r="A161" s="33">
        <v>147</v>
      </c>
      <c r="B161" s="944" t="s">
        <v>655</v>
      </c>
      <c r="C161" s="780" t="s">
        <v>1321</v>
      </c>
      <c r="D161" s="823">
        <v>1</v>
      </c>
      <c r="E161" s="595" t="s">
        <v>491</v>
      </c>
      <c r="F161" s="943">
        <v>50000</v>
      </c>
      <c r="G161" s="786">
        <f t="shared" si="7"/>
        <v>50000</v>
      </c>
      <c r="H161" s="33" t="s">
        <v>392</v>
      </c>
      <c r="I161" s="33" t="s">
        <v>1308</v>
      </c>
    </row>
    <row r="162" spans="1:9">
      <c r="A162" s="33">
        <v>148</v>
      </c>
      <c r="B162" s="944" t="s">
        <v>652</v>
      </c>
      <c r="C162" s="780" t="s">
        <v>1321</v>
      </c>
      <c r="D162" s="823">
        <v>1</v>
      </c>
      <c r="E162" s="595" t="s">
        <v>491</v>
      </c>
      <c r="F162" s="943">
        <v>1000</v>
      </c>
      <c r="G162" s="786">
        <f t="shared" si="7"/>
        <v>1000</v>
      </c>
      <c r="H162" s="33" t="s">
        <v>392</v>
      </c>
      <c r="I162" s="33" t="s">
        <v>1308</v>
      </c>
    </row>
    <row r="163" spans="1:9">
      <c r="A163" s="33">
        <v>149</v>
      </c>
      <c r="B163" s="944" t="s">
        <v>785</v>
      </c>
      <c r="C163" s="780" t="s">
        <v>1321</v>
      </c>
      <c r="D163" s="823">
        <v>1</v>
      </c>
      <c r="E163" s="595" t="s">
        <v>491</v>
      </c>
      <c r="F163" s="943">
        <v>36667</v>
      </c>
      <c r="G163" s="786">
        <f t="shared" si="7"/>
        <v>36667</v>
      </c>
      <c r="H163" s="787" t="s">
        <v>1677</v>
      </c>
      <c r="I163" s="33" t="s">
        <v>1308</v>
      </c>
    </row>
    <row r="164" spans="1:9">
      <c r="A164" s="33">
        <v>150</v>
      </c>
      <c r="B164" s="958" t="s">
        <v>837</v>
      </c>
      <c r="C164" s="780" t="s">
        <v>1321</v>
      </c>
      <c r="D164" s="30">
        <v>1</v>
      </c>
      <c r="E164" s="593" t="s">
        <v>491</v>
      </c>
      <c r="F164" s="961">
        <v>150000</v>
      </c>
      <c r="G164" s="786">
        <f t="shared" ref="G164" si="9">D164*F164</f>
        <v>150000</v>
      </c>
      <c r="H164" s="33" t="s">
        <v>392</v>
      </c>
      <c r="I164" s="33" t="s">
        <v>1308</v>
      </c>
    </row>
    <row r="165" spans="1:9">
      <c r="A165" s="33">
        <v>151</v>
      </c>
      <c r="B165" s="944" t="s">
        <v>1734</v>
      </c>
      <c r="C165" s="780" t="s">
        <v>1321</v>
      </c>
      <c r="D165" s="823">
        <v>1</v>
      </c>
      <c r="E165" s="595" t="s">
        <v>491</v>
      </c>
      <c r="F165" s="943">
        <v>5000</v>
      </c>
      <c r="G165" s="786">
        <f t="shared" si="7"/>
        <v>5000</v>
      </c>
      <c r="H165" s="33" t="s">
        <v>392</v>
      </c>
      <c r="I165" s="33" t="s">
        <v>1308</v>
      </c>
    </row>
    <row r="166" spans="1:9">
      <c r="A166" s="33">
        <v>152</v>
      </c>
      <c r="B166" s="942" t="s">
        <v>1738</v>
      </c>
      <c r="C166" s="780" t="s">
        <v>1321</v>
      </c>
      <c r="D166" s="823">
        <v>4</v>
      </c>
      <c r="E166" s="595" t="s">
        <v>491</v>
      </c>
      <c r="F166" s="943">
        <v>2530</v>
      </c>
      <c r="G166" s="786">
        <f t="shared" si="7"/>
        <v>10120</v>
      </c>
      <c r="H166" s="33" t="s">
        <v>392</v>
      </c>
      <c r="I166" s="33" t="s">
        <v>1308</v>
      </c>
    </row>
    <row r="167" spans="1:9">
      <c r="A167" s="33">
        <v>153</v>
      </c>
      <c r="B167" s="821" t="s">
        <v>665</v>
      </c>
      <c r="C167" s="780" t="s">
        <v>1321</v>
      </c>
      <c r="D167" s="823">
        <v>1</v>
      </c>
      <c r="E167" s="595" t="s">
        <v>491</v>
      </c>
      <c r="F167" s="943">
        <v>15835</v>
      </c>
      <c r="G167" s="786">
        <f t="shared" si="7"/>
        <v>15835</v>
      </c>
      <c r="H167" s="33" t="s">
        <v>392</v>
      </c>
      <c r="I167" s="33" t="s">
        <v>1308</v>
      </c>
    </row>
    <row r="168" spans="1:9">
      <c r="A168" s="33">
        <v>154</v>
      </c>
      <c r="B168" s="944" t="s">
        <v>1737</v>
      </c>
      <c r="C168" s="780" t="s">
        <v>1321</v>
      </c>
      <c r="D168" s="823">
        <v>1</v>
      </c>
      <c r="E168" s="595" t="s">
        <v>491</v>
      </c>
      <c r="F168" s="943">
        <v>5000</v>
      </c>
      <c r="G168" s="786">
        <f t="shared" si="7"/>
        <v>5000</v>
      </c>
      <c r="H168" s="33" t="s">
        <v>392</v>
      </c>
      <c r="I168" s="33" t="s">
        <v>1308</v>
      </c>
    </row>
    <row r="169" spans="1:9">
      <c r="A169" s="33">
        <v>155</v>
      </c>
      <c r="B169" s="942" t="s">
        <v>662</v>
      </c>
      <c r="C169" s="780" t="s">
        <v>1321</v>
      </c>
      <c r="D169" s="823">
        <v>1</v>
      </c>
      <c r="E169" s="595" t="s">
        <v>491</v>
      </c>
      <c r="F169" s="943">
        <v>6000</v>
      </c>
      <c r="G169" s="786">
        <f t="shared" si="7"/>
        <v>6000</v>
      </c>
      <c r="H169" s="33" t="s">
        <v>392</v>
      </c>
      <c r="I169" s="33" t="s">
        <v>1308</v>
      </c>
    </row>
    <row r="170" spans="1:9">
      <c r="A170" s="33">
        <v>156</v>
      </c>
      <c r="B170" s="942" t="s">
        <v>659</v>
      </c>
      <c r="C170" s="780" t="s">
        <v>1321</v>
      </c>
      <c r="D170" s="823">
        <v>1</v>
      </c>
      <c r="E170" s="595" t="s">
        <v>491</v>
      </c>
      <c r="F170" s="943">
        <v>10000</v>
      </c>
      <c r="G170" s="786">
        <f t="shared" ref="G170:G266" si="10">D170*F170</f>
        <v>10000</v>
      </c>
      <c r="H170" s="33" t="s">
        <v>392</v>
      </c>
      <c r="I170" s="33" t="s">
        <v>1308</v>
      </c>
    </row>
    <row r="171" spans="1:9">
      <c r="A171" s="1089" t="s">
        <v>1680</v>
      </c>
      <c r="B171" s="1090"/>
      <c r="C171" s="1090"/>
      <c r="D171" s="1090"/>
      <c r="E171" s="1090"/>
      <c r="F171" s="1091"/>
      <c r="G171" s="782">
        <f>SUM(G146:G170)</f>
        <v>1146604.1633333333</v>
      </c>
      <c r="H171" s="33"/>
      <c r="I171" s="33"/>
    </row>
    <row r="172" spans="1:9" ht="15" customHeight="1">
      <c r="A172" s="33">
        <v>157</v>
      </c>
      <c r="B172" s="942" t="s">
        <v>659</v>
      </c>
      <c r="C172" s="780" t="s">
        <v>1321</v>
      </c>
      <c r="D172" s="823">
        <v>1</v>
      </c>
      <c r="E172" s="595" t="s">
        <v>491</v>
      </c>
      <c r="F172" s="943">
        <v>10000</v>
      </c>
      <c r="G172" s="786">
        <f t="shared" si="10"/>
        <v>10000</v>
      </c>
      <c r="H172" s="33" t="s">
        <v>393</v>
      </c>
      <c r="I172" s="33" t="s">
        <v>1308</v>
      </c>
    </row>
    <row r="173" spans="1:9">
      <c r="A173" s="33">
        <v>158</v>
      </c>
      <c r="B173" s="944" t="s">
        <v>1741</v>
      </c>
      <c r="C173" s="780" t="s">
        <v>1321</v>
      </c>
      <c r="D173" s="823">
        <v>1100</v>
      </c>
      <c r="E173" s="595" t="s">
        <v>491</v>
      </c>
      <c r="F173" s="943">
        <v>55</v>
      </c>
      <c r="G173" s="786">
        <f t="shared" si="10"/>
        <v>60500</v>
      </c>
      <c r="H173" s="33" t="s">
        <v>393</v>
      </c>
      <c r="I173" s="33" t="s">
        <v>1308</v>
      </c>
    </row>
    <row r="174" spans="1:9">
      <c r="A174" s="33">
        <v>159</v>
      </c>
      <c r="B174" s="944" t="s">
        <v>1735</v>
      </c>
      <c r="C174" s="780" t="s">
        <v>1321</v>
      </c>
      <c r="D174" s="823">
        <v>1100</v>
      </c>
      <c r="E174" s="595" t="s">
        <v>491</v>
      </c>
      <c r="F174" s="943">
        <v>30</v>
      </c>
      <c r="G174" s="786">
        <f t="shared" si="10"/>
        <v>33000</v>
      </c>
      <c r="H174" s="787" t="s">
        <v>393</v>
      </c>
      <c r="I174" s="33" t="s">
        <v>1308</v>
      </c>
    </row>
    <row r="175" spans="1:9">
      <c r="A175" s="33">
        <v>160</v>
      </c>
      <c r="B175" s="942" t="s">
        <v>662</v>
      </c>
      <c r="C175" s="780" t="s">
        <v>1321</v>
      </c>
      <c r="D175" s="823">
        <v>1</v>
      </c>
      <c r="E175" s="595" t="s">
        <v>491</v>
      </c>
      <c r="F175" s="943">
        <v>6000</v>
      </c>
      <c r="G175" s="786">
        <f t="shared" si="10"/>
        <v>6000</v>
      </c>
      <c r="H175" s="33" t="s">
        <v>393</v>
      </c>
      <c r="I175" s="33" t="s">
        <v>1308</v>
      </c>
    </row>
    <row r="176" spans="1:9">
      <c r="A176" s="33">
        <v>161</v>
      </c>
      <c r="B176" s="821" t="s">
        <v>665</v>
      </c>
      <c r="C176" s="780" t="s">
        <v>1321</v>
      </c>
      <c r="D176" s="823">
        <v>1</v>
      </c>
      <c r="E176" s="595" t="s">
        <v>491</v>
      </c>
      <c r="F176" s="943">
        <v>15835</v>
      </c>
      <c r="G176" s="786">
        <f t="shared" si="10"/>
        <v>15835</v>
      </c>
      <c r="H176" s="33" t="s">
        <v>393</v>
      </c>
      <c r="I176" s="33" t="s">
        <v>1308</v>
      </c>
    </row>
    <row r="177" spans="1:9">
      <c r="A177" s="33">
        <v>162</v>
      </c>
      <c r="B177" s="944" t="s">
        <v>1734</v>
      </c>
      <c r="C177" s="780" t="s">
        <v>1321</v>
      </c>
      <c r="D177" s="823">
        <v>1</v>
      </c>
      <c r="E177" s="595" t="s">
        <v>491</v>
      </c>
      <c r="F177" s="943">
        <v>5000</v>
      </c>
      <c r="G177" s="786">
        <f t="shared" si="10"/>
        <v>5000</v>
      </c>
      <c r="H177" s="33" t="s">
        <v>393</v>
      </c>
      <c r="I177" s="33" t="s">
        <v>1308</v>
      </c>
    </row>
    <row r="178" spans="1:9">
      <c r="A178" s="33">
        <v>163</v>
      </c>
      <c r="B178" s="944" t="s">
        <v>1737</v>
      </c>
      <c r="C178" s="780" t="s">
        <v>1321</v>
      </c>
      <c r="D178" s="823">
        <v>1</v>
      </c>
      <c r="E178" s="595" t="s">
        <v>491</v>
      </c>
      <c r="F178" s="943">
        <v>5000</v>
      </c>
      <c r="G178" s="786">
        <f t="shared" si="10"/>
        <v>5000</v>
      </c>
      <c r="H178" s="33" t="s">
        <v>393</v>
      </c>
      <c r="I178" s="33" t="s">
        <v>1308</v>
      </c>
    </row>
    <row r="179" spans="1:9">
      <c r="A179" s="33">
        <v>164</v>
      </c>
      <c r="B179" s="944" t="s">
        <v>1739</v>
      </c>
      <c r="C179" s="780" t="s">
        <v>1321</v>
      </c>
      <c r="D179" s="823">
        <v>2</v>
      </c>
      <c r="E179" s="595" t="s">
        <v>491</v>
      </c>
      <c r="F179" s="943">
        <v>3500</v>
      </c>
      <c r="G179" s="786">
        <f>D179*F179</f>
        <v>7000</v>
      </c>
      <c r="H179" s="33" t="s">
        <v>393</v>
      </c>
      <c r="I179" s="33" t="s">
        <v>1308</v>
      </c>
    </row>
    <row r="180" spans="1:9">
      <c r="A180" s="33">
        <v>165</v>
      </c>
      <c r="B180" s="957" t="s">
        <v>818</v>
      </c>
      <c r="C180" s="780" t="s">
        <v>1321</v>
      </c>
      <c r="D180" s="823">
        <v>1</v>
      </c>
      <c r="E180" s="595" t="s">
        <v>491</v>
      </c>
      <c r="F180" s="943">
        <v>153525.5</v>
      </c>
      <c r="G180" s="786">
        <f t="shared" ref="G180" si="11">D180*F180</f>
        <v>153525.5</v>
      </c>
      <c r="H180" s="33" t="s">
        <v>393</v>
      </c>
      <c r="I180" s="33" t="s">
        <v>1308</v>
      </c>
    </row>
    <row r="181" spans="1:9">
      <c r="A181" s="33">
        <v>166</v>
      </c>
      <c r="B181" s="958" t="s">
        <v>816</v>
      </c>
      <c r="C181" s="780" t="s">
        <v>1321</v>
      </c>
      <c r="D181" s="823">
        <v>1</v>
      </c>
      <c r="E181" s="595" t="s">
        <v>491</v>
      </c>
      <c r="F181" s="943">
        <v>128240</v>
      </c>
      <c r="G181" s="786">
        <f>D181*F181</f>
        <v>128240</v>
      </c>
      <c r="H181" s="33" t="s">
        <v>393</v>
      </c>
      <c r="I181" s="33" t="s">
        <v>1308</v>
      </c>
    </row>
    <row r="182" spans="1:9">
      <c r="A182" s="33">
        <v>167</v>
      </c>
      <c r="B182" s="944" t="s">
        <v>1740</v>
      </c>
      <c r="C182" s="780" t="s">
        <v>1321</v>
      </c>
      <c r="D182" s="823">
        <v>6</v>
      </c>
      <c r="E182" s="595"/>
      <c r="F182" s="943">
        <v>3500</v>
      </c>
      <c r="G182" s="786">
        <f>D182*F182</f>
        <v>21000</v>
      </c>
      <c r="H182" s="33" t="s">
        <v>393</v>
      </c>
      <c r="I182" s="33" t="s">
        <v>1308</v>
      </c>
    </row>
    <row r="183" spans="1:9">
      <c r="A183" s="33">
        <v>168</v>
      </c>
      <c r="B183" s="944" t="s">
        <v>677</v>
      </c>
      <c r="C183" s="780" t="s">
        <v>1321</v>
      </c>
      <c r="D183" s="823">
        <v>8000</v>
      </c>
      <c r="E183" s="595" t="s">
        <v>491</v>
      </c>
      <c r="F183" s="943">
        <v>11.125</v>
      </c>
      <c r="G183" s="786">
        <f t="shared" si="10"/>
        <v>89000</v>
      </c>
      <c r="H183" s="33" t="s">
        <v>393</v>
      </c>
      <c r="I183" s="33" t="s">
        <v>1308</v>
      </c>
    </row>
    <row r="184" spans="1:9">
      <c r="A184" s="33">
        <v>169</v>
      </c>
      <c r="B184" s="944" t="s">
        <v>679</v>
      </c>
      <c r="C184" s="780" t="s">
        <v>1321</v>
      </c>
      <c r="D184" s="823">
        <v>100</v>
      </c>
      <c r="E184" s="595" t="s">
        <v>491</v>
      </c>
      <c r="F184" s="943">
        <v>12</v>
      </c>
      <c r="G184" s="786">
        <f t="shared" si="10"/>
        <v>1200</v>
      </c>
      <c r="H184" s="33" t="s">
        <v>393</v>
      </c>
      <c r="I184" s="33" t="s">
        <v>1308</v>
      </c>
    </row>
    <row r="185" spans="1:9">
      <c r="A185" s="33">
        <v>170</v>
      </c>
      <c r="B185" s="821" t="s">
        <v>809</v>
      </c>
      <c r="C185" s="780" t="s">
        <v>1321</v>
      </c>
      <c r="D185" s="823">
        <v>1</v>
      </c>
      <c r="E185" s="595" t="s">
        <v>491</v>
      </c>
      <c r="F185" s="943">
        <v>40000</v>
      </c>
      <c r="G185" s="786">
        <f t="shared" si="10"/>
        <v>40000</v>
      </c>
      <c r="H185" s="33" t="s">
        <v>393</v>
      </c>
      <c r="I185" s="33" t="s">
        <v>1308</v>
      </c>
    </row>
    <row r="186" spans="1:9">
      <c r="A186" s="33">
        <v>171</v>
      </c>
      <c r="B186" s="942" t="s">
        <v>810</v>
      </c>
      <c r="C186" s="780" t="s">
        <v>1321</v>
      </c>
      <c r="D186" s="823">
        <v>1</v>
      </c>
      <c r="E186" s="595" t="s">
        <v>491</v>
      </c>
      <c r="F186" s="943">
        <v>100450</v>
      </c>
      <c r="G186" s="786">
        <f t="shared" si="10"/>
        <v>100450</v>
      </c>
      <c r="H186" s="33" t="s">
        <v>393</v>
      </c>
      <c r="I186" s="33" t="s">
        <v>1308</v>
      </c>
    </row>
    <row r="187" spans="1:9">
      <c r="A187" s="33">
        <v>172</v>
      </c>
      <c r="B187" s="821" t="s">
        <v>670</v>
      </c>
      <c r="C187" s="780" t="s">
        <v>1321</v>
      </c>
      <c r="D187" s="823">
        <v>1</v>
      </c>
      <c r="E187" s="595" t="s">
        <v>491</v>
      </c>
      <c r="F187" s="943">
        <v>1500</v>
      </c>
      <c r="G187" s="786">
        <f>D187*F187</f>
        <v>1500</v>
      </c>
      <c r="H187" s="33" t="s">
        <v>393</v>
      </c>
      <c r="I187" s="33" t="s">
        <v>1308</v>
      </c>
    </row>
    <row r="188" spans="1:9">
      <c r="A188" s="33">
        <v>173</v>
      </c>
      <c r="B188" s="944" t="s">
        <v>801</v>
      </c>
      <c r="C188" s="780" t="s">
        <v>1321</v>
      </c>
      <c r="D188" s="823">
        <v>1</v>
      </c>
      <c r="E188" s="595" t="s">
        <v>491</v>
      </c>
      <c r="F188" s="943">
        <f>40000/4</f>
        <v>10000</v>
      </c>
      <c r="G188" s="786">
        <f>D188*F188</f>
        <v>10000</v>
      </c>
      <c r="H188" s="33" t="s">
        <v>393</v>
      </c>
      <c r="I188" s="33" t="s">
        <v>1308</v>
      </c>
    </row>
    <row r="189" spans="1:9">
      <c r="A189" s="33">
        <v>174</v>
      </c>
      <c r="B189" s="944" t="s">
        <v>822</v>
      </c>
      <c r="C189" s="780" t="s">
        <v>1321</v>
      </c>
      <c r="D189" s="823">
        <v>1</v>
      </c>
      <c r="E189" s="595" t="s">
        <v>491</v>
      </c>
      <c r="F189" s="943">
        <v>50000</v>
      </c>
      <c r="G189" s="786">
        <f t="shared" si="10"/>
        <v>50000</v>
      </c>
      <c r="H189" s="33" t="s">
        <v>393</v>
      </c>
      <c r="I189" s="33" t="s">
        <v>1308</v>
      </c>
    </row>
    <row r="190" spans="1:9">
      <c r="A190" s="33">
        <v>175</v>
      </c>
      <c r="B190" s="944" t="s">
        <v>681</v>
      </c>
      <c r="C190" s="780" t="s">
        <v>1321</v>
      </c>
      <c r="D190" s="823">
        <v>1000</v>
      </c>
      <c r="E190" s="595" t="s">
        <v>491</v>
      </c>
      <c r="F190" s="943">
        <v>5</v>
      </c>
      <c r="G190" s="786">
        <f t="shared" si="10"/>
        <v>5000</v>
      </c>
      <c r="H190" s="33" t="s">
        <v>393</v>
      </c>
      <c r="I190" s="33" t="s">
        <v>1308</v>
      </c>
    </row>
    <row r="191" spans="1:9">
      <c r="A191" s="33">
        <v>176</v>
      </c>
      <c r="B191" s="944" t="s">
        <v>652</v>
      </c>
      <c r="C191" s="780" t="s">
        <v>1321</v>
      </c>
      <c r="D191" s="823">
        <v>1</v>
      </c>
      <c r="E191" s="595" t="s">
        <v>491</v>
      </c>
      <c r="F191" s="943">
        <v>1000</v>
      </c>
      <c r="G191" s="786">
        <f t="shared" si="10"/>
        <v>1000</v>
      </c>
      <c r="H191" s="33" t="s">
        <v>393</v>
      </c>
      <c r="I191" s="33" t="s">
        <v>1308</v>
      </c>
    </row>
    <row r="192" spans="1:9">
      <c r="A192" s="33">
        <v>177</v>
      </c>
      <c r="B192" s="944" t="s">
        <v>655</v>
      </c>
      <c r="C192" s="780" t="s">
        <v>1321</v>
      </c>
      <c r="D192" s="823">
        <v>1</v>
      </c>
      <c r="E192" s="595" t="s">
        <v>491</v>
      </c>
      <c r="F192" s="943">
        <v>50000</v>
      </c>
      <c r="G192" s="786">
        <f t="shared" si="10"/>
        <v>50000</v>
      </c>
      <c r="H192" s="33" t="s">
        <v>393</v>
      </c>
      <c r="I192" s="33" t="s">
        <v>1308</v>
      </c>
    </row>
    <row r="193" spans="1:9">
      <c r="A193" s="33">
        <v>178</v>
      </c>
      <c r="B193" s="945" t="s">
        <v>828</v>
      </c>
      <c r="C193" s="780" t="s">
        <v>1321</v>
      </c>
      <c r="D193" s="823">
        <v>1</v>
      </c>
      <c r="E193" s="595" t="s">
        <v>491</v>
      </c>
      <c r="F193" s="943">
        <v>10000</v>
      </c>
      <c r="G193" s="786">
        <f t="shared" si="10"/>
        <v>10000</v>
      </c>
      <c r="H193" s="33" t="s">
        <v>393</v>
      </c>
      <c r="I193" s="33" t="s">
        <v>1308</v>
      </c>
    </row>
    <row r="194" spans="1:9">
      <c r="A194" s="33">
        <v>179</v>
      </c>
      <c r="B194" s="944" t="s">
        <v>830</v>
      </c>
      <c r="C194" s="780" t="s">
        <v>1321</v>
      </c>
      <c r="D194" s="823">
        <v>1</v>
      </c>
      <c r="E194" s="595" t="s">
        <v>491</v>
      </c>
      <c r="F194" s="943">
        <v>15000</v>
      </c>
      <c r="G194" s="786">
        <f t="shared" si="10"/>
        <v>15000</v>
      </c>
      <c r="H194" s="33" t="s">
        <v>393</v>
      </c>
      <c r="I194" s="33" t="s">
        <v>1308</v>
      </c>
    </row>
    <row r="195" spans="1:9">
      <c r="A195" s="33">
        <v>180</v>
      </c>
      <c r="B195" s="942" t="s">
        <v>1728</v>
      </c>
      <c r="C195" s="780" t="s">
        <v>1321</v>
      </c>
      <c r="D195" s="823">
        <v>2</v>
      </c>
      <c r="E195" s="595" t="s">
        <v>491</v>
      </c>
      <c r="F195" s="943">
        <v>4830</v>
      </c>
      <c r="G195" s="786">
        <f t="shared" si="10"/>
        <v>9660</v>
      </c>
      <c r="H195" s="33" t="s">
        <v>393</v>
      </c>
      <c r="I195" s="33" t="s">
        <v>1308</v>
      </c>
    </row>
    <row r="196" spans="1:9">
      <c r="A196" s="33">
        <v>181</v>
      </c>
      <c r="B196" s="958" t="s">
        <v>837</v>
      </c>
      <c r="C196" s="780" t="s">
        <v>1321</v>
      </c>
      <c r="D196" s="30">
        <v>1</v>
      </c>
      <c r="E196" s="593" t="s">
        <v>491</v>
      </c>
      <c r="F196" s="961">
        <v>150000</v>
      </c>
      <c r="G196" s="786">
        <f t="shared" si="10"/>
        <v>150000</v>
      </c>
      <c r="H196" s="33" t="s">
        <v>393</v>
      </c>
      <c r="I196" s="33" t="s">
        <v>1308</v>
      </c>
    </row>
    <row r="197" spans="1:9">
      <c r="A197" s="33">
        <v>182</v>
      </c>
      <c r="B197" s="942" t="s">
        <v>832</v>
      </c>
      <c r="C197" s="780" t="s">
        <v>1321</v>
      </c>
      <c r="D197" s="823">
        <v>1</v>
      </c>
      <c r="E197" s="595" t="s">
        <v>491</v>
      </c>
      <c r="F197" s="943">
        <v>25000</v>
      </c>
      <c r="G197" s="786">
        <f t="shared" si="10"/>
        <v>25000</v>
      </c>
      <c r="H197" s="33" t="s">
        <v>393</v>
      </c>
      <c r="I197" s="33" t="s">
        <v>1308</v>
      </c>
    </row>
    <row r="198" spans="1:9">
      <c r="A198" s="33">
        <v>183</v>
      </c>
      <c r="B198" s="944" t="s">
        <v>803</v>
      </c>
      <c r="C198" s="780" t="s">
        <v>1321</v>
      </c>
      <c r="D198" s="823">
        <v>2</v>
      </c>
      <c r="E198" s="595" t="s">
        <v>491</v>
      </c>
      <c r="F198" s="943">
        <v>50000</v>
      </c>
      <c r="G198" s="786">
        <f t="shared" si="10"/>
        <v>100000</v>
      </c>
      <c r="H198" s="33" t="s">
        <v>393</v>
      </c>
      <c r="I198" s="33" t="s">
        <v>1308</v>
      </c>
    </row>
    <row r="199" spans="1:9">
      <c r="A199" s="33">
        <v>184</v>
      </c>
      <c r="B199" s="944" t="s">
        <v>797</v>
      </c>
      <c r="C199" s="780" t="s">
        <v>1321</v>
      </c>
      <c r="D199" s="823">
        <v>1</v>
      </c>
      <c r="E199" s="595" t="s">
        <v>491</v>
      </c>
      <c r="F199" s="943">
        <v>40000</v>
      </c>
      <c r="G199" s="786">
        <f t="shared" si="10"/>
        <v>40000</v>
      </c>
      <c r="H199" s="33" t="s">
        <v>393</v>
      </c>
      <c r="I199" s="33" t="s">
        <v>1308</v>
      </c>
    </row>
    <row r="200" spans="1:9">
      <c r="A200" s="33">
        <v>185</v>
      </c>
      <c r="B200" s="942" t="s">
        <v>820</v>
      </c>
      <c r="C200" s="780" t="s">
        <v>1321</v>
      </c>
      <c r="D200" s="823">
        <v>1</v>
      </c>
      <c r="E200" s="595" t="s">
        <v>491</v>
      </c>
      <c r="F200" s="943">
        <v>7333.33</v>
      </c>
      <c r="G200" s="786">
        <f t="shared" si="10"/>
        <v>7333.33</v>
      </c>
      <c r="H200" s="33" t="s">
        <v>393</v>
      </c>
      <c r="I200" s="33" t="s">
        <v>1308</v>
      </c>
    </row>
    <row r="201" spans="1:9">
      <c r="A201" s="33">
        <v>186</v>
      </c>
      <c r="B201" s="821" t="s">
        <v>670</v>
      </c>
      <c r="C201" s="780" t="s">
        <v>1321</v>
      </c>
      <c r="D201" s="823">
        <v>1</v>
      </c>
      <c r="E201" s="595" t="s">
        <v>491</v>
      </c>
      <c r="F201" s="943">
        <v>1500</v>
      </c>
      <c r="G201" s="786">
        <f>D201*F201</f>
        <v>1500</v>
      </c>
      <c r="H201" s="33" t="s">
        <v>389</v>
      </c>
      <c r="I201" s="33" t="s">
        <v>1308</v>
      </c>
    </row>
    <row r="202" spans="1:9">
      <c r="A202" s="33">
        <v>187</v>
      </c>
      <c r="B202" s="821" t="s">
        <v>806</v>
      </c>
      <c r="C202" s="780" t="s">
        <v>1321</v>
      </c>
      <c r="D202" s="823">
        <v>1</v>
      </c>
      <c r="E202" s="595" t="s">
        <v>491</v>
      </c>
      <c r="F202" s="943">
        <v>67600</v>
      </c>
      <c r="G202" s="786">
        <f t="shared" si="10"/>
        <v>67600</v>
      </c>
      <c r="H202" s="33" t="s">
        <v>393</v>
      </c>
      <c r="I202" s="33" t="s">
        <v>1308</v>
      </c>
    </row>
    <row r="203" spans="1:9" ht="25.5">
      <c r="A203" s="33">
        <v>188</v>
      </c>
      <c r="B203" s="821" t="s">
        <v>766</v>
      </c>
      <c r="C203" s="780" t="s">
        <v>1321</v>
      </c>
      <c r="D203" s="823">
        <v>2</v>
      </c>
      <c r="E203" s="595" t="s">
        <v>491</v>
      </c>
      <c r="F203" s="943">
        <v>4830</v>
      </c>
      <c r="G203" s="786">
        <f t="shared" si="10"/>
        <v>9660</v>
      </c>
      <c r="H203" s="33" t="s">
        <v>393</v>
      </c>
      <c r="I203" s="33" t="s">
        <v>1308</v>
      </c>
    </row>
    <row r="204" spans="1:9">
      <c r="A204" s="33">
        <v>189</v>
      </c>
      <c r="B204" s="953" t="s">
        <v>1759</v>
      </c>
      <c r="C204" s="780" t="s">
        <v>1321</v>
      </c>
      <c r="D204" s="823">
        <v>1</v>
      </c>
      <c r="E204" s="595" t="s">
        <v>491</v>
      </c>
      <c r="F204" s="943">
        <v>7500</v>
      </c>
      <c r="G204" s="786">
        <f>D204*F204</f>
        <v>7500</v>
      </c>
      <c r="H204" s="33" t="s">
        <v>393</v>
      </c>
      <c r="I204" s="33" t="s">
        <v>1308</v>
      </c>
    </row>
    <row r="205" spans="1:9">
      <c r="A205" s="33">
        <v>190</v>
      </c>
      <c r="B205" s="944" t="s">
        <v>793</v>
      </c>
      <c r="C205" s="780" t="s">
        <v>1321</v>
      </c>
      <c r="D205" s="823">
        <v>1</v>
      </c>
      <c r="E205" s="595" t="s">
        <v>491</v>
      </c>
      <c r="F205" s="943">
        <f t="shared" si="1"/>
        <v>28333.333333333332</v>
      </c>
      <c r="G205" s="786">
        <f t="shared" si="10"/>
        <v>28333.333333333332</v>
      </c>
      <c r="H205" s="33" t="s">
        <v>393</v>
      </c>
      <c r="I205" s="33" t="s">
        <v>1308</v>
      </c>
    </row>
    <row r="206" spans="1:9">
      <c r="A206" s="33">
        <v>191</v>
      </c>
      <c r="B206" s="944" t="s">
        <v>795</v>
      </c>
      <c r="C206" s="780" t="s">
        <v>1321</v>
      </c>
      <c r="D206" s="823">
        <v>1</v>
      </c>
      <c r="E206" s="595" t="s">
        <v>491</v>
      </c>
      <c r="F206" s="943">
        <f t="shared" si="2"/>
        <v>40000</v>
      </c>
      <c r="G206" s="786">
        <f t="shared" si="10"/>
        <v>40000</v>
      </c>
      <c r="H206" s="33" t="s">
        <v>393</v>
      </c>
      <c r="I206" s="33" t="s">
        <v>1308</v>
      </c>
    </row>
    <row r="207" spans="1:9">
      <c r="A207" s="33">
        <v>192</v>
      </c>
      <c r="B207" s="944" t="s">
        <v>791</v>
      </c>
      <c r="C207" s="780" t="s">
        <v>1321</v>
      </c>
      <c r="D207" s="823">
        <v>1</v>
      </c>
      <c r="E207" s="595" t="s">
        <v>491</v>
      </c>
      <c r="F207" s="943">
        <v>150000</v>
      </c>
      <c r="G207" s="786">
        <f t="shared" si="10"/>
        <v>150000</v>
      </c>
      <c r="H207" s="33" t="s">
        <v>393</v>
      </c>
      <c r="I207" s="33" t="s">
        <v>1308</v>
      </c>
    </row>
    <row r="208" spans="1:9">
      <c r="A208" s="1089" t="s">
        <v>1681</v>
      </c>
      <c r="B208" s="1090"/>
      <c r="C208" s="1090"/>
      <c r="D208" s="1090"/>
      <c r="E208" s="1090"/>
      <c r="F208" s="1091"/>
      <c r="G208" s="782">
        <f>SUM(G172:G207)</f>
        <v>1454837.1633333333</v>
      </c>
      <c r="H208" s="33"/>
      <c r="I208" s="33"/>
    </row>
    <row r="209" spans="1:9">
      <c r="A209" s="33">
        <v>193</v>
      </c>
      <c r="B209" s="944" t="s">
        <v>791</v>
      </c>
      <c r="C209" s="780" t="s">
        <v>1321</v>
      </c>
      <c r="D209" s="823">
        <v>1</v>
      </c>
      <c r="E209" s="595" t="s">
        <v>491</v>
      </c>
      <c r="F209" s="943">
        <v>150000</v>
      </c>
      <c r="G209" s="786">
        <f t="shared" si="10"/>
        <v>150000</v>
      </c>
      <c r="H209" s="33" t="s">
        <v>394</v>
      </c>
      <c r="I209" s="33" t="s">
        <v>1308</v>
      </c>
    </row>
    <row r="210" spans="1:9">
      <c r="A210" s="33">
        <v>194</v>
      </c>
      <c r="B210" s="944" t="s">
        <v>795</v>
      </c>
      <c r="C210" s="780" t="s">
        <v>1321</v>
      </c>
      <c r="D210" s="823">
        <v>1</v>
      </c>
      <c r="E210" s="595" t="s">
        <v>491</v>
      </c>
      <c r="F210" s="943">
        <f t="shared" si="2"/>
        <v>40000</v>
      </c>
      <c r="G210" s="786">
        <f t="shared" si="10"/>
        <v>40000</v>
      </c>
      <c r="H210" s="33" t="s">
        <v>394</v>
      </c>
      <c r="I210" s="33" t="s">
        <v>1308</v>
      </c>
    </row>
    <row r="211" spans="1:9">
      <c r="A211" s="33">
        <v>195</v>
      </c>
      <c r="B211" s="944" t="s">
        <v>793</v>
      </c>
      <c r="C211" s="780" t="s">
        <v>1321</v>
      </c>
      <c r="D211" s="823">
        <v>1</v>
      </c>
      <c r="E211" s="595" t="s">
        <v>491</v>
      </c>
      <c r="F211" s="943">
        <f t="shared" si="1"/>
        <v>28333.333333333332</v>
      </c>
      <c r="G211" s="786">
        <f t="shared" si="10"/>
        <v>28333.333333333332</v>
      </c>
      <c r="H211" s="33" t="s">
        <v>394</v>
      </c>
      <c r="I211" s="33" t="s">
        <v>1308</v>
      </c>
    </row>
    <row r="212" spans="1:9" ht="25.5">
      <c r="A212" s="33">
        <v>196</v>
      </c>
      <c r="B212" s="821" t="s">
        <v>771</v>
      </c>
      <c r="C212" s="780" t="s">
        <v>1321</v>
      </c>
      <c r="D212" s="823">
        <v>4</v>
      </c>
      <c r="E212" s="595" t="s">
        <v>491</v>
      </c>
      <c r="F212" s="943">
        <v>2500</v>
      </c>
      <c r="G212" s="786">
        <f t="shared" si="10"/>
        <v>10000</v>
      </c>
      <c r="H212" s="33" t="s">
        <v>394</v>
      </c>
      <c r="I212" s="33" t="s">
        <v>1308</v>
      </c>
    </row>
    <row r="213" spans="1:9">
      <c r="A213" s="33">
        <v>197</v>
      </c>
      <c r="B213" s="944" t="s">
        <v>782</v>
      </c>
      <c r="C213" s="780" t="s">
        <v>1321</v>
      </c>
      <c r="D213" s="823">
        <v>1</v>
      </c>
      <c r="E213" s="595" t="s">
        <v>491</v>
      </c>
      <c r="F213" s="943">
        <v>30000</v>
      </c>
      <c r="G213" s="786">
        <f t="shared" si="10"/>
        <v>30000</v>
      </c>
      <c r="H213" s="787" t="s">
        <v>394</v>
      </c>
      <c r="I213" s="33" t="s">
        <v>1308</v>
      </c>
    </row>
    <row r="214" spans="1:9">
      <c r="A214" s="33">
        <v>198</v>
      </c>
      <c r="B214" s="821" t="s">
        <v>806</v>
      </c>
      <c r="C214" s="780" t="s">
        <v>1321</v>
      </c>
      <c r="D214" s="823">
        <v>1</v>
      </c>
      <c r="E214" s="595" t="s">
        <v>491</v>
      </c>
      <c r="F214" s="943">
        <v>67600</v>
      </c>
      <c r="G214" s="786">
        <f t="shared" si="10"/>
        <v>67600</v>
      </c>
      <c r="H214" s="33" t="s">
        <v>394</v>
      </c>
      <c r="I214" s="33" t="s">
        <v>1308</v>
      </c>
    </row>
    <row r="215" spans="1:9">
      <c r="A215" s="33">
        <v>199</v>
      </c>
      <c r="B215" s="957" t="s">
        <v>818</v>
      </c>
      <c r="C215" s="780" t="s">
        <v>1321</v>
      </c>
      <c r="D215" s="823">
        <v>1</v>
      </c>
      <c r="E215" s="595" t="s">
        <v>491</v>
      </c>
      <c r="F215" s="943">
        <v>153525.5</v>
      </c>
      <c r="G215" s="786">
        <f t="shared" si="10"/>
        <v>153525.5</v>
      </c>
      <c r="H215" s="787" t="s">
        <v>394</v>
      </c>
      <c r="I215" s="33" t="s">
        <v>1308</v>
      </c>
    </row>
    <row r="216" spans="1:9">
      <c r="A216" s="33">
        <v>200</v>
      </c>
      <c r="B216" s="958" t="s">
        <v>816</v>
      </c>
      <c r="C216" s="780" t="s">
        <v>1321</v>
      </c>
      <c r="D216" s="823">
        <v>1</v>
      </c>
      <c r="E216" s="595" t="s">
        <v>491</v>
      </c>
      <c r="F216" s="943">
        <v>128240</v>
      </c>
      <c r="G216" s="786">
        <f>D216*F216</f>
        <v>128240</v>
      </c>
      <c r="H216" s="33" t="s">
        <v>394</v>
      </c>
      <c r="I216" s="33" t="s">
        <v>1308</v>
      </c>
    </row>
    <row r="217" spans="1:9">
      <c r="A217" s="33">
        <v>201</v>
      </c>
      <c r="B217" s="942" t="s">
        <v>820</v>
      </c>
      <c r="C217" s="780" t="s">
        <v>1321</v>
      </c>
      <c r="D217" s="823">
        <v>1</v>
      </c>
      <c r="E217" s="595" t="s">
        <v>491</v>
      </c>
      <c r="F217" s="943">
        <v>7333.33</v>
      </c>
      <c r="G217" s="786">
        <f t="shared" si="10"/>
        <v>7333.33</v>
      </c>
      <c r="H217" s="787" t="s">
        <v>394</v>
      </c>
      <c r="I217" s="33" t="s">
        <v>1308</v>
      </c>
    </row>
    <row r="218" spans="1:9">
      <c r="A218" s="33">
        <v>202</v>
      </c>
      <c r="B218" s="944" t="s">
        <v>797</v>
      </c>
      <c r="C218" s="780" t="s">
        <v>1321</v>
      </c>
      <c r="D218" s="823">
        <v>1</v>
      </c>
      <c r="E218" s="595" t="s">
        <v>491</v>
      </c>
      <c r="F218" s="943">
        <v>40000</v>
      </c>
      <c r="G218" s="786">
        <f t="shared" si="10"/>
        <v>40000</v>
      </c>
      <c r="H218" s="33" t="s">
        <v>394</v>
      </c>
      <c r="I218" s="33" t="s">
        <v>1308</v>
      </c>
    </row>
    <row r="219" spans="1:9" ht="17.25" customHeight="1">
      <c r="A219" s="33">
        <v>203</v>
      </c>
      <c r="B219" s="942" t="s">
        <v>832</v>
      </c>
      <c r="C219" s="780" t="s">
        <v>1321</v>
      </c>
      <c r="D219" s="823">
        <v>1</v>
      </c>
      <c r="E219" s="595" t="s">
        <v>491</v>
      </c>
      <c r="F219" s="943">
        <v>25000</v>
      </c>
      <c r="G219" s="786">
        <f t="shared" si="10"/>
        <v>25000</v>
      </c>
      <c r="H219" s="33" t="s">
        <v>394</v>
      </c>
      <c r="I219" s="33" t="s">
        <v>1308</v>
      </c>
    </row>
    <row r="220" spans="1:9">
      <c r="A220" s="33">
        <v>204</v>
      </c>
      <c r="B220" s="944" t="s">
        <v>830</v>
      </c>
      <c r="C220" s="780" t="s">
        <v>1321</v>
      </c>
      <c r="D220" s="823">
        <v>1</v>
      </c>
      <c r="E220" s="595" t="s">
        <v>491</v>
      </c>
      <c r="F220" s="943">
        <v>15000</v>
      </c>
      <c r="G220" s="786">
        <f t="shared" si="10"/>
        <v>15000</v>
      </c>
      <c r="H220" s="33" t="s">
        <v>394</v>
      </c>
      <c r="I220" s="33" t="s">
        <v>1308</v>
      </c>
    </row>
    <row r="221" spans="1:9">
      <c r="A221" s="33">
        <v>205</v>
      </c>
      <c r="B221" s="945" t="s">
        <v>828</v>
      </c>
      <c r="C221" s="780" t="s">
        <v>1321</v>
      </c>
      <c r="D221" s="823">
        <v>1</v>
      </c>
      <c r="E221" s="595" t="s">
        <v>491</v>
      </c>
      <c r="F221" s="943">
        <v>10000</v>
      </c>
      <c r="G221" s="786">
        <f t="shared" si="10"/>
        <v>10000</v>
      </c>
      <c r="H221" s="33" t="s">
        <v>394</v>
      </c>
      <c r="I221" s="33" t="s">
        <v>1308</v>
      </c>
    </row>
    <row r="222" spans="1:9">
      <c r="A222" s="33">
        <v>206</v>
      </c>
      <c r="B222" s="944" t="s">
        <v>655</v>
      </c>
      <c r="C222" s="780" t="s">
        <v>1321</v>
      </c>
      <c r="D222" s="823">
        <v>1</v>
      </c>
      <c r="E222" s="595" t="s">
        <v>491</v>
      </c>
      <c r="F222" s="943">
        <v>50000</v>
      </c>
      <c r="G222" s="786">
        <f t="shared" si="10"/>
        <v>50000</v>
      </c>
      <c r="H222" s="33" t="s">
        <v>394</v>
      </c>
      <c r="I222" s="33" t="s">
        <v>1308</v>
      </c>
    </row>
    <row r="223" spans="1:9" ht="25.5">
      <c r="A223" s="33">
        <v>207</v>
      </c>
      <c r="B223" s="959" t="s">
        <v>1758</v>
      </c>
      <c r="C223" s="954" t="s">
        <v>1321</v>
      </c>
      <c r="D223" s="850">
        <v>1</v>
      </c>
      <c r="E223" s="955" t="s">
        <v>491</v>
      </c>
      <c r="F223" s="956">
        <v>3500</v>
      </c>
      <c r="G223" s="960">
        <f>D223*F223</f>
        <v>3500</v>
      </c>
      <c r="H223" s="845" t="s">
        <v>394</v>
      </c>
      <c r="I223" s="845" t="s">
        <v>1308</v>
      </c>
    </row>
    <row r="224" spans="1:9" ht="12" customHeight="1">
      <c r="A224" s="33">
        <v>208</v>
      </c>
      <c r="B224" s="946" t="s">
        <v>741</v>
      </c>
      <c r="C224" s="780" t="s">
        <v>1321</v>
      </c>
      <c r="D224" s="823">
        <v>1</v>
      </c>
      <c r="E224" s="595" t="s">
        <v>491</v>
      </c>
      <c r="F224" s="943">
        <v>7500</v>
      </c>
      <c r="G224" s="786">
        <f>D224*F224</f>
        <v>7500</v>
      </c>
      <c r="H224" s="33" t="s">
        <v>394</v>
      </c>
      <c r="I224" s="33" t="s">
        <v>1308</v>
      </c>
    </row>
    <row r="225" spans="1:9">
      <c r="A225" s="33">
        <v>209</v>
      </c>
      <c r="B225" s="944" t="s">
        <v>652</v>
      </c>
      <c r="C225" s="780" t="s">
        <v>1321</v>
      </c>
      <c r="D225" s="823">
        <v>1</v>
      </c>
      <c r="E225" s="595" t="s">
        <v>491</v>
      </c>
      <c r="F225" s="943">
        <v>1000</v>
      </c>
      <c r="G225" s="786">
        <f t="shared" si="10"/>
        <v>1000</v>
      </c>
      <c r="H225" s="33" t="s">
        <v>394</v>
      </c>
      <c r="I225" s="33" t="s">
        <v>1308</v>
      </c>
    </row>
    <row r="226" spans="1:9">
      <c r="A226" s="33">
        <v>210</v>
      </c>
      <c r="B226" s="944" t="s">
        <v>1737</v>
      </c>
      <c r="C226" s="780" t="s">
        <v>1321</v>
      </c>
      <c r="D226" s="823">
        <v>1</v>
      </c>
      <c r="E226" s="595" t="s">
        <v>491</v>
      </c>
      <c r="F226" s="943">
        <v>5000</v>
      </c>
      <c r="G226" s="786">
        <f t="shared" si="10"/>
        <v>5000</v>
      </c>
      <c r="H226" s="33" t="s">
        <v>394</v>
      </c>
      <c r="I226" s="33" t="s">
        <v>1308</v>
      </c>
    </row>
    <row r="227" spans="1:9">
      <c r="A227" s="33">
        <v>211</v>
      </c>
      <c r="B227" s="944" t="s">
        <v>1734</v>
      </c>
      <c r="C227" s="780" t="s">
        <v>1321</v>
      </c>
      <c r="D227" s="823">
        <v>1</v>
      </c>
      <c r="E227" s="595" t="s">
        <v>491</v>
      </c>
      <c r="F227" s="943">
        <v>5000</v>
      </c>
      <c r="G227" s="786">
        <f t="shared" si="10"/>
        <v>5000</v>
      </c>
      <c r="H227" s="33" t="s">
        <v>394</v>
      </c>
      <c r="I227" s="33" t="s">
        <v>1308</v>
      </c>
    </row>
    <row r="228" spans="1:9">
      <c r="A228" s="33">
        <v>212</v>
      </c>
      <c r="B228" s="821" t="s">
        <v>665</v>
      </c>
      <c r="C228" s="780" t="s">
        <v>1321</v>
      </c>
      <c r="D228" s="823">
        <v>1</v>
      </c>
      <c r="E228" s="595" t="s">
        <v>491</v>
      </c>
      <c r="F228" s="943">
        <v>15835</v>
      </c>
      <c r="G228" s="786">
        <f t="shared" si="10"/>
        <v>15835</v>
      </c>
      <c r="H228" s="33" t="s">
        <v>394</v>
      </c>
      <c r="I228" s="33" t="s">
        <v>1308</v>
      </c>
    </row>
    <row r="229" spans="1:9">
      <c r="A229" s="33">
        <v>213</v>
      </c>
      <c r="B229" s="821" t="s">
        <v>670</v>
      </c>
      <c r="C229" s="780" t="s">
        <v>1321</v>
      </c>
      <c r="D229" s="823">
        <v>1</v>
      </c>
      <c r="E229" s="595" t="s">
        <v>491</v>
      </c>
      <c r="F229" s="943">
        <v>1500</v>
      </c>
      <c r="G229" s="786">
        <f>D229*F229</f>
        <v>1500</v>
      </c>
      <c r="H229" s="33" t="s">
        <v>394</v>
      </c>
      <c r="I229" s="33" t="s">
        <v>1308</v>
      </c>
    </row>
    <row r="230" spans="1:9">
      <c r="A230" s="33">
        <v>214</v>
      </c>
      <c r="B230" s="944" t="s">
        <v>1742</v>
      </c>
      <c r="C230" s="780" t="s">
        <v>1321</v>
      </c>
      <c r="D230" s="823">
        <v>1</v>
      </c>
      <c r="E230" s="595" t="s">
        <v>491</v>
      </c>
      <c r="F230" s="943">
        <v>5000</v>
      </c>
      <c r="G230" s="786">
        <f t="shared" si="10"/>
        <v>5000</v>
      </c>
      <c r="H230" s="33" t="s">
        <v>394</v>
      </c>
      <c r="I230" s="33" t="s">
        <v>1308</v>
      </c>
    </row>
    <row r="231" spans="1:9">
      <c r="A231" s="33">
        <v>215</v>
      </c>
      <c r="B231" s="942" t="s">
        <v>662</v>
      </c>
      <c r="C231" s="780" t="s">
        <v>1321</v>
      </c>
      <c r="D231" s="823">
        <v>1</v>
      </c>
      <c r="E231" s="595" t="s">
        <v>491</v>
      </c>
      <c r="F231" s="943">
        <v>6000</v>
      </c>
      <c r="G231" s="786">
        <f t="shared" si="10"/>
        <v>6000</v>
      </c>
      <c r="H231" s="33" t="s">
        <v>394</v>
      </c>
      <c r="I231" s="33" t="s">
        <v>1308</v>
      </c>
    </row>
    <row r="232" spans="1:9">
      <c r="A232" s="33">
        <v>216</v>
      </c>
      <c r="B232" s="942" t="s">
        <v>659</v>
      </c>
      <c r="C232" s="780" t="s">
        <v>1321</v>
      </c>
      <c r="D232" s="823">
        <v>1</v>
      </c>
      <c r="E232" s="595" t="s">
        <v>491</v>
      </c>
      <c r="F232" s="943">
        <v>10000</v>
      </c>
      <c r="G232" s="786">
        <f t="shared" si="10"/>
        <v>10000</v>
      </c>
      <c r="H232" s="33" t="s">
        <v>394</v>
      </c>
      <c r="I232" s="33" t="s">
        <v>1308</v>
      </c>
    </row>
    <row r="233" spans="1:9">
      <c r="A233" s="33">
        <v>217</v>
      </c>
      <c r="B233" s="944" t="s">
        <v>822</v>
      </c>
      <c r="C233" s="780" t="s">
        <v>1321</v>
      </c>
      <c r="D233" s="823">
        <v>1</v>
      </c>
      <c r="E233" s="595" t="s">
        <v>491</v>
      </c>
      <c r="F233" s="943">
        <v>50000</v>
      </c>
      <c r="G233" s="786">
        <f t="shared" si="10"/>
        <v>50000</v>
      </c>
      <c r="H233" s="33" t="s">
        <v>394</v>
      </c>
      <c r="I233" s="33" t="s">
        <v>1308</v>
      </c>
    </row>
    <row r="234" spans="1:9">
      <c r="A234" s="952"/>
      <c r="B234" s="999" t="s">
        <v>1769</v>
      </c>
      <c r="C234" s="780" t="s">
        <v>1321</v>
      </c>
      <c r="D234" s="823">
        <v>2000</v>
      </c>
      <c r="E234" s="595" t="s">
        <v>12</v>
      </c>
      <c r="F234" s="943">
        <v>12</v>
      </c>
      <c r="G234" s="786">
        <f t="shared" si="10"/>
        <v>24000</v>
      </c>
      <c r="H234" s="33" t="s">
        <v>394</v>
      </c>
      <c r="I234" s="33" t="s">
        <v>1308</v>
      </c>
    </row>
    <row r="235" spans="1:9">
      <c r="A235" s="952"/>
      <c r="B235" s="999" t="s">
        <v>1770</v>
      </c>
      <c r="C235" s="780" t="s">
        <v>1321</v>
      </c>
      <c r="D235" s="823">
        <v>3000</v>
      </c>
      <c r="E235" s="595" t="s">
        <v>12</v>
      </c>
      <c r="F235" s="943">
        <v>25</v>
      </c>
      <c r="G235" s="786">
        <f t="shared" si="10"/>
        <v>75000</v>
      </c>
      <c r="H235" s="33" t="s">
        <v>394</v>
      </c>
      <c r="I235" s="33" t="s">
        <v>1308</v>
      </c>
    </row>
    <row r="236" spans="1:9" ht="15" customHeight="1">
      <c r="A236" s="33">
        <v>218</v>
      </c>
      <c r="B236" s="942" t="s">
        <v>810</v>
      </c>
      <c r="C236" s="780" t="s">
        <v>1321</v>
      </c>
      <c r="D236" s="950">
        <v>1</v>
      </c>
      <c r="E236" s="917" t="s">
        <v>491</v>
      </c>
      <c r="F236" s="947">
        <v>100450</v>
      </c>
      <c r="G236" s="786">
        <f t="shared" si="10"/>
        <v>100450</v>
      </c>
      <c r="H236" s="33" t="s">
        <v>394</v>
      </c>
      <c r="I236" s="33" t="s">
        <v>1308</v>
      </c>
    </row>
    <row r="237" spans="1:9">
      <c r="A237" s="33">
        <v>219</v>
      </c>
      <c r="B237" s="821" t="s">
        <v>809</v>
      </c>
      <c r="C237" s="780" t="s">
        <v>1321</v>
      </c>
      <c r="D237" s="823">
        <v>1</v>
      </c>
      <c r="E237" s="595" t="s">
        <v>491</v>
      </c>
      <c r="F237" s="943">
        <v>40000</v>
      </c>
      <c r="G237" s="786">
        <f t="shared" si="10"/>
        <v>40000</v>
      </c>
      <c r="H237" s="33" t="s">
        <v>394</v>
      </c>
      <c r="I237" s="33" t="s">
        <v>1308</v>
      </c>
    </row>
    <row r="238" spans="1:9">
      <c r="A238" s="1089" t="s">
        <v>1683</v>
      </c>
      <c r="B238" s="1090"/>
      <c r="C238" s="1090"/>
      <c r="D238" s="1090"/>
      <c r="E238" s="1090"/>
      <c r="F238" s="1091"/>
      <c r="G238" s="782">
        <f>SUM(G209:G237)</f>
        <v>1104817.1633333333</v>
      </c>
      <c r="H238" s="33"/>
      <c r="I238" s="33"/>
    </row>
    <row r="239" spans="1:9">
      <c r="A239" s="33">
        <v>220</v>
      </c>
      <c r="B239" s="821" t="s">
        <v>809</v>
      </c>
      <c r="C239" s="780" t="s">
        <v>1321</v>
      </c>
      <c r="D239" s="823">
        <v>1</v>
      </c>
      <c r="E239" s="595" t="s">
        <v>491</v>
      </c>
      <c r="F239" s="943">
        <v>40000</v>
      </c>
      <c r="G239" s="786">
        <f t="shared" si="10"/>
        <v>40000</v>
      </c>
      <c r="H239" s="33" t="s">
        <v>395</v>
      </c>
      <c r="I239" s="33" t="s">
        <v>1308</v>
      </c>
    </row>
    <row r="240" spans="1:9">
      <c r="A240" s="33">
        <v>221</v>
      </c>
      <c r="B240" s="942" t="s">
        <v>659</v>
      </c>
      <c r="C240" s="780" t="s">
        <v>1321</v>
      </c>
      <c r="D240" s="823">
        <v>1</v>
      </c>
      <c r="E240" s="595" t="s">
        <v>491</v>
      </c>
      <c r="F240" s="943">
        <v>10000</v>
      </c>
      <c r="G240" s="786">
        <f t="shared" si="10"/>
        <v>10000</v>
      </c>
      <c r="H240" s="33" t="s">
        <v>395</v>
      </c>
      <c r="I240" s="33" t="s">
        <v>1308</v>
      </c>
    </row>
    <row r="241" spans="1:9">
      <c r="A241" s="33">
        <v>222</v>
      </c>
      <c r="B241" s="942" t="s">
        <v>662</v>
      </c>
      <c r="C241" s="780" t="s">
        <v>1321</v>
      </c>
      <c r="D241" s="823">
        <v>1</v>
      </c>
      <c r="E241" s="595" t="s">
        <v>491</v>
      </c>
      <c r="F241" s="943">
        <v>6000</v>
      </c>
      <c r="G241" s="786">
        <f t="shared" si="10"/>
        <v>6000</v>
      </c>
      <c r="H241" s="33" t="s">
        <v>395</v>
      </c>
      <c r="I241" s="33" t="s">
        <v>1308</v>
      </c>
    </row>
    <row r="242" spans="1:9">
      <c r="A242" s="33">
        <v>223</v>
      </c>
      <c r="B242" s="821" t="s">
        <v>665</v>
      </c>
      <c r="C242" s="780" t="s">
        <v>1321</v>
      </c>
      <c r="D242" s="823">
        <v>1</v>
      </c>
      <c r="E242" s="595" t="s">
        <v>491</v>
      </c>
      <c r="F242" s="943">
        <v>15835</v>
      </c>
      <c r="G242" s="786">
        <f t="shared" si="10"/>
        <v>15835</v>
      </c>
      <c r="H242" s="33" t="s">
        <v>395</v>
      </c>
      <c r="I242" s="33" t="s">
        <v>1308</v>
      </c>
    </row>
    <row r="243" spans="1:9">
      <c r="A243" s="33">
        <v>224</v>
      </c>
      <c r="B243" s="944" t="s">
        <v>1734</v>
      </c>
      <c r="C243" s="780" t="s">
        <v>1321</v>
      </c>
      <c r="D243" s="823">
        <v>1</v>
      </c>
      <c r="E243" s="595" t="s">
        <v>491</v>
      </c>
      <c r="F243" s="943">
        <v>5000</v>
      </c>
      <c r="G243" s="786">
        <f t="shared" si="10"/>
        <v>5000</v>
      </c>
      <c r="H243" s="33" t="s">
        <v>395</v>
      </c>
      <c r="I243" s="33" t="s">
        <v>1308</v>
      </c>
    </row>
    <row r="244" spans="1:9">
      <c r="A244" s="33">
        <v>225</v>
      </c>
      <c r="B244" s="944" t="s">
        <v>652</v>
      </c>
      <c r="C244" s="780" t="s">
        <v>1321</v>
      </c>
      <c r="D244" s="823">
        <v>1</v>
      </c>
      <c r="E244" s="595" t="s">
        <v>491</v>
      </c>
      <c r="F244" s="943">
        <v>1000</v>
      </c>
      <c r="G244" s="786">
        <f t="shared" si="10"/>
        <v>1000</v>
      </c>
      <c r="H244" s="33" t="s">
        <v>395</v>
      </c>
      <c r="I244" s="33" t="s">
        <v>1308</v>
      </c>
    </row>
    <row r="245" spans="1:9">
      <c r="A245" s="33">
        <v>226</v>
      </c>
      <c r="B245" s="944" t="s">
        <v>655</v>
      </c>
      <c r="C245" s="780" t="s">
        <v>1321</v>
      </c>
      <c r="D245" s="823">
        <v>1</v>
      </c>
      <c r="E245" s="595" t="s">
        <v>491</v>
      </c>
      <c r="F245" s="943">
        <v>50000</v>
      </c>
      <c r="G245" s="786">
        <f t="shared" si="10"/>
        <v>50000</v>
      </c>
      <c r="H245" s="33" t="s">
        <v>395</v>
      </c>
      <c r="I245" s="33" t="s">
        <v>1308</v>
      </c>
    </row>
    <row r="246" spans="1:9">
      <c r="A246" s="33">
        <v>227</v>
      </c>
      <c r="B246" s="944" t="s">
        <v>791</v>
      </c>
      <c r="C246" s="780" t="s">
        <v>1321</v>
      </c>
      <c r="D246" s="823">
        <v>1</v>
      </c>
      <c r="E246" s="595" t="s">
        <v>491</v>
      </c>
      <c r="F246" s="943">
        <v>150000</v>
      </c>
      <c r="G246" s="786">
        <f t="shared" si="10"/>
        <v>150000</v>
      </c>
      <c r="H246" s="33" t="s">
        <v>395</v>
      </c>
      <c r="I246" s="33" t="s">
        <v>1308</v>
      </c>
    </row>
    <row r="247" spans="1:9">
      <c r="A247" s="33">
        <v>228</v>
      </c>
      <c r="B247" s="957" t="s">
        <v>818</v>
      </c>
      <c r="C247" s="780" t="s">
        <v>1321</v>
      </c>
      <c r="D247" s="823">
        <v>1</v>
      </c>
      <c r="E247" s="595" t="s">
        <v>491</v>
      </c>
      <c r="F247" s="943">
        <v>153525.5</v>
      </c>
      <c r="G247" s="786">
        <f t="shared" ref="G247" si="12">D247*F247</f>
        <v>153525.5</v>
      </c>
      <c r="H247" s="33" t="s">
        <v>395</v>
      </c>
      <c r="I247" s="33" t="s">
        <v>1308</v>
      </c>
    </row>
    <row r="248" spans="1:9">
      <c r="A248" s="33">
        <v>229</v>
      </c>
      <c r="B248" s="958" t="s">
        <v>816</v>
      </c>
      <c r="C248" s="780" t="s">
        <v>1321</v>
      </c>
      <c r="D248" s="823">
        <v>1</v>
      </c>
      <c r="E248" s="595" t="s">
        <v>491</v>
      </c>
      <c r="F248" s="943">
        <v>128240</v>
      </c>
      <c r="G248" s="786">
        <f>D248*F248</f>
        <v>128240</v>
      </c>
      <c r="H248" s="33" t="s">
        <v>395</v>
      </c>
      <c r="I248" s="33" t="s">
        <v>1308</v>
      </c>
    </row>
    <row r="249" spans="1:9">
      <c r="A249" s="33">
        <v>230</v>
      </c>
      <c r="B249" s="945" t="s">
        <v>828</v>
      </c>
      <c r="C249" s="780" t="s">
        <v>1321</v>
      </c>
      <c r="D249" s="823">
        <v>1</v>
      </c>
      <c r="E249" s="595" t="s">
        <v>491</v>
      </c>
      <c r="F249" s="943">
        <v>10000</v>
      </c>
      <c r="G249" s="786">
        <f t="shared" si="10"/>
        <v>10000</v>
      </c>
      <c r="H249" s="33" t="s">
        <v>395</v>
      </c>
      <c r="I249" s="33" t="s">
        <v>1308</v>
      </c>
    </row>
    <row r="250" spans="1:9">
      <c r="A250" s="33">
        <v>231</v>
      </c>
      <c r="B250" s="944" t="s">
        <v>830</v>
      </c>
      <c r="C250" s="780" t="s">
        <v>1321</v>
      </c>
      <c r="D250" s="823">
        <v>1</v>
      </c>
      <c r="E250" s="595" t="s">
        <v>491</v>
      </c>
      <c r="F250" s="943">
        <v>15000</v>
      </c>
      <c r="G250" s="786">
        <f t="shared" si="10"/>
        <v>15000</v>
      </c>
      <c r="H250" s="33" t="s">
        <v>395</v>
      </c>
      <c r="I250" s="33" t="s">
        <v>1308</v>
      </c>
    </row>
    <row r="251" spans="1:9">
      <c r="A251" s="33">
        <v>232</v>
      </c>
      <c r="B251" s="942" t="s">
        <v>832</v>
      </c>
      <c r="C251" s="780" t="s">
        <v>1321</v>
      </c>
      <c r="D251" s="823">
        <v>1</v>
      </c>
      <c r="E251" s="595" t="s">
        <v>491</v>
      </c>
      <c r="F251" s="943">
        <v>25000</v>
      </c>
      <c r="G251" s="786">
        <f t="shared" si="10"/>
        <v>25000</v>
      </c>
      <c r="H251" s="33" t="s">
        <v>395</v>
      </c>
      <c r="I251" s="33" t="s">
        <v>1308</v>
      </c>
    </row>
    <row r="252" spans="1:9">
      <c r="A252" s="33">
        <v>233</v>
      </c>
      <c r="B252" s="821" t="s">
        <v>670</v>
      </c>
      <c r="C252" s="780" t="s">
        <v>1321</v>
      </c>
      <c r="D252" s="823">
        <v>1</v>
      </c>
      <c r="E252" s="595" t="s">
        <v>491</v>
      </c>
      <c r="F252" s="943">
        <v>1500</v>
      </c>
      <c r="G252" s="786">
        <f>D252*F252</f>
        <v>1500</v>
      </c>
      <c r="H252" s="33" t="s">
        <v>395</v>
      </c>
      <c r="I252" s="33" t="s">
        <v>1308</v>
      </c>
    </row>
    <row r="253" spans="1:9">
      <c r="A253" s="33">
        <v>234</v>
      </c>
      <c r="B253" s="942" t="s">
        <v>820</v>
      </c>
      <c r="C253" s="780" t="s">
        <v>1321</v>
      </c>
      <c r="D253" s="823">
        <v>1</v>
      </c>
      <c r="E253" s="595" t="s">
        <v>491</v>
      </c>
      <c r="F253" s="943">
        <v>7333.33</v>
      </c>
      <c r="G253" s="786">
        <f t="shared" si="10"/>
        <v>7333.33</v>
      </c>
      <c r="H253" s="33" t="s">
        <v>395</v>
      </c>
      <c r="I253" s="33" t="s">
        <v>1308</v>
      </c>
    </row>
    <row r="254" spans="1:9">
      <c r="A254" s="33">
        <v>235</v>
      </c>
      <c r="B254" s="944" t="s">
        <v>822</v>
      </c>
      <c r="C254" s="780" t="s">
        <v>1321</v>
      </c>
      <c r="D254" s="823">
        <v>1</v>
      </c>
      <c r="E254" s="595" t="s">
        <v>491</v>
      </c>
      <c r="F254" s="943">
        <v>50000</v>
      </c>
      <c r="G254" s="786">
        <f t="shared" si="10"/>
        <v>50000</v>
      </c>
      <c r="H254" s="33" t="s">
        <v>395</v>
      </c>
      <c r="I254" s="33" t="s">
        <v>1308</v>
      </c>
    </row>
    <row r="255" spans="1:9">
      <c r="A255" s="33">
        <v>236</v>
      </c>
      <c r="B255" s="946" t="s">
        <v>1743</v>
      </c>
      <c r="C255" s="780" t="s">
        <v>1321</v>
      </c>
      <c r="D255" s="823">
        <v>3</v>
      </c>
      <c r="E255" s="595" t="s">
        <v>491</v>
      </c>
      <c r="F255" s="943">
        <v>7500</v>
      </c>
      <c r="G255" s="786">
        <f t="shared" ref="G255:G265" si="13">D255*F255</f>
        <v>22500</v>
      </c>
      <c r="H255" s="33" t="s">
        <v>395</v>
      </c>
      <c r="I255" s="33" t="s">
        <v>1308</v>
      </c>
    </row>
    <row r="256" spans="1:9">
      <c r="A256" s="33">
        <v>237</v>
      </c>
      <c r="B256" s="944" t="s">
        <v>1744</v>
      </c>
      <c r="C256" s="780" t="s">
        <v>1321</v>
      </c>
      <c r="D256" s="823">
        <v>1</v>
      </c>
      <c r="E256" s="595" t="s">
        <v>491</v>
      </c>
      <c r="F256" s="943">
        <v>5000</v>
      </c>
      <c r="G256" s="786">
        <f t="shared" si="13"/>
        <v>5000</v>
      </c>
      <c r="H256" s="33" t="s">
        <v>395</v>
      </c>
      <c r="I256" s="33" t="s">
        <v>1308</v>
      </c>
    </row>
    <row r="257" spans="1:9">
      <c r="A257" s="33">
        <v>238</v>
      </c>
      <c r="B257" s="944" t="s">
        <v>1745</v>
      </c>
      <c r="C257" s="780" t="s">
        <v>1321</v>
      </c>
      <c r="D257" s="823">
        <v>1</v>
      </c>
      <c r="E257" s="595" t="s">
        <v>491</v>
      </c>
      <c r="F257" s="943">
        <v>7500</v>
      </c>
      <c r="G257" s="786">
        <f t="shared" si="13"/>
        <v>7500</v>
      </c>
      <c r="H257" s="33" t="s">
        <v>395</v>
      </c>
      <c r="I257" s="33" t="s">
        <v>1308</v>
      </c>
    </row>
    <row r="258" spans="1:9">
      <c r="A258" s="33">
        <v>239</v>
      </c>
      <c r="B258" s="944" t="s">
        <v>1746</v>
      </c>
      <c r="C258" s="780" t="s">
        <v>1321</v>
      </c>
      <c r="D258" s="823">
        <v>1</v>
      </c>
      <c r="E258" s="595" t="s">
        <v>491</v>
      </c>
      <c r="F258" s="943">
        <v>7500</v>
      </c>
      <c r="G258" s="786">
        <f t="shared" si="13"/>
        <v>7500</v>
      </c>
      <c r="H258" s="33" t="s">
        <v>395</v>
      </c>
      <c r="I258" s="33" t="s">
        <v>1308</v>
      </c>
    </row>
    <row r="259" spans="1:9">
      <c r="A259" s="33">
        <v>240</v>
      </c>
      <c r="B259" s="944" t="s">
        <v>1747</v>
      </c>
      <c r="C259" s="780" t="s">
        <v>1321</v>
      </c>
      <c r="D259" s="823">
        <v>14</v>
      </c>
      <c r="E259" s="595" t="s">
        <v>491</v>
      </c>
      <c r="F259" s="943">
        <v>5000</v>
      </c>
      <c r="G259" s="786">
        <f t="shared" si="13"/>
        <v>70000</v>
      </c>
      <c r="H259" s="33" t="s">
        <v>395</v>
      </c>
      <c r="I259" s="33" t="s">
        <v>1308</v>
      </c>
    </row>
    <row r="260" spans="1:9">
      <c r="A260" s="33">
        <v>241</v>
      </c>
      <c r="B260" s="944" t="s">
        <v>1748</v>
      </c>
      <c r="C260" s="780" t="s">
        <v>1321</v>
      </c>
      <c r="D260" s="823">
        <v>1</v>
      </c>
      <c r="E260" s="595" t="s">
        <v>491</v>
      </c>
      <c r="F260" s="943">
        <v>5000</v>
      </c>
      <c r="G260" s="786">
        <f t="shared" si="13"/>
        <v>5000</v>
      </c>
      <c r="H260" s="33" t="s">
        <v>395</v>
      </c>
      <c r="I260" s="33" t="s">
        <v>1308</v>
      </c>
    </row>
    <row r="261" spans="1:9">
      <c r="A261" s="33">
        <v>242</v>
      </c>
      <c r="B261" s="944" t="s">
        <v>1749</v>
      </c>
      <c r="C261" s="780" t="s">
        <v>1321</v>
      </c>
      <c r="D261" s="823">
        <v>1</v>
      </c>
      <c r="E261" s="595" t="s">
        <v>491</v>
      </c>
      <c r="F261" s="943">
        <v>8500</v>
      </c>
      <c r="G261" s="786">
        <f t="shared" si="13"/>
        <v>8500</v>
      </c>
      <c r="H261" s="33" t="s">
        <v>395</v>
      </c>
      <c r="I261" s="33" t="s">
        <v>1308</v>
      </c>
    </row>
    <row r="262" spans="1:9">
      <c r="A262" s="33">
        <v>243</v>
      </c>
      <c r="B262" s="944" t="s">
        <v>1750</v>
      </c>
      <c r="C262" s="780" t="s">
        <v>1321</v>
      </c>
      <c r="D262" s="823">
        <v>2</v>
      </c>
      <c r="E262" s="595" t="s">
        <v>491</v>
      </c>
      <c r="F262" s="943">
        <v>5000</v>
      </c>
      <c r="G262" s="786">
        <f t="shared" si="13"/>
        <v>10000</v>
      </c>
      <c r="H262" s="33" t="s">
        <v>395</v>
      </c>
      <c r="I262" s="33" t="s">
        <v>1308</v>
      </c>
    </row>
    <row r="263" spans="1:9">
      <c r="A263" s="33">
        <v>244</v>
      </c>
      <c r="B263" s="944" t="s">
        <v>1751</v>
      </c>
      <c r="C263" s="780" t="s">
        <v>1321</v>
      </c>
      <c r="D263" s="823">
        <v>1</v>
      </c>
      <c r="E263" s="595" t="s">
        <v>491</v>
      </c>
      <c r="F263" s="943">
        <v>5000</v>
      </c>
      <c r="G263" s="786">
        <f t="shared" si="13"/>
        <v>5000</v>
      </c>
      <c r="H263" s="33" t="s">
        <v>395</v>
      </c>
      <c r="I263" s="33" t="s">
        <v>1308</v>
      </c>
    </row>
    <row r="264" spans="1:9">
      <c r="A264" s="33">
        <v>245</v>
      </c>
      <c r="B264" s="944" t="s">
        <v>1752</v>
      </c>
      <c r="C264" s="780" t="s">
        <v>1321</v>
      </c>
      <c r="D264" s="823">
        <v>6</v>
      </c>
      <c r="E264" s="595" t="s">
        <v>491</v>
      </c>
      <c r="F264" s="943">
        <v>5000</v>
      </c>
      <c r="G264" s="786">
        <f t="shared" si="13"/>
        <v>30000</v>
      </c>
      <c r="H264" s="33" t="s">
        <v>395</v>
      </c>
      <c r="I264" s="33" t="s">
        <v>1308</v>
      </c>
    </row>
    <row r="265" spans="1:9">
      <c r="A265" s="33">
        <v>246</v>
      </c>
      <c r="B265" s="944" t="s">
        <v>1753</v>
      </c>
      <c r="C265" s="780" t="s">
        <v>1321</v>
      </c>
      <c r="D265" s="823">
        <v>2</v>
      </c>
      <c r="E265" s="595" t="s">
        <v>491</v>
      </c>
      <c r="F265" s="943">
        <v>5000</v>
      </c>
      <c r="G265" s="786">
        <f t="shared" si="13"/>
        <v>10000</v>
      </c>
      <c r="H265" s="33" t="s">
        <v>395</v>
      </c>
      <c r="I265" s="33" t="s">
        <v>1308</v>
      </c>
    </row>
    <row r="266" spans="1:9">
      <c r="A266" s="33">
        <v>247</v>
      </c>
      <c r="B266" s="821" t="s">
        <v>806</v>
      </c>
      <c r="C266" s="780" t="s">
        <v>1321</v>
      </c>
      <c r="D266" s="823">
        <v>1</v>
      </c>
      <c r="E266" s="595" t="s">
        <v>491</v>
      </c>
      <c r="F266" s="943">
        <v>67600</v>
      </c>
      <c r="G266" s="786">
        <f t="shared" si="10"/>
        <v>67600</v>
      </c>
      <c r="H266" s="33" t="s">
        <v>395</v>
      </c>
      <c r="I266" s="33" t="s">
        <v>1308</v>
      </c>
    </row>
    <row r="267" spans="1:9">
      <c r="A267" s="33">
        <v>248</v>
      </c>
      <c r="B267" s="942" t="s">
        <v>810</v>
      </c>
      <c r="C267" s="780" t="s">
        <v>1321</v>
      </c>
      <c r="D267" s="823">
        <v>1</v>
      </c>
      <c r="E267" s="595" t="s">
        <v>491</v>
      </c>
      <c r="F267" s="943">
        <v>100450</v>
      </c>
      <c r="G267" s="786">
        <f t="shared" ref="G267:G342" si="14">D267*F267</f>
        <v>100450</v>
      </c>
      <c r="H267" s="33" t="s">
        <v>395</v>
      </c>
      <c r="I267" s="33" t="s">
        <v>1308</v>
      </c>
    </row>
    <row r="268" spans="1:9">
      <c r="A268" s="33">
        <v>249</v>
      </c>
      <c r="B268" s="944" t="s">
        <v>799</v>
      </c>
      <c r="C268" s="780" t="s">
        <v>1321</v>
      </c>
      <c r="D268" s="823">
        <v>1</v>
      </c>
      <c r="E268" s="595" t="s">
        <v>491</v>
      </c>
      <c r="F268" s="943">
        <v>40000</v>
      </c>
      <c r="G268" s="786">
        <f t="shared" si="14"/>
        <v>40000</v>
      </c>
      <c r="H268" s="787" t="s">
        <v>395</v>
      </c>
      <c r="I268" s="33" t="s">
        <v>1308</v>
      </c>
    </row>
    <row r="269" spans="1:9">
      <c r="A269" s="33">
        <v>250</v>
      </c>
      <c r="B269" s="944" t="s">
        <v>793</v>
      </c>
      <c r="C269" s="780" t="s">
        <v>1321</v>
      </c>
      <c r="D269" s="823">
        <v>1</v>
      </c>
      <c r="E269" s="595" t="s">
        <v>491</v>
      </c>
      <c r="F269" s="943">
        <f t="shared" si="1"/>
        <v>28333.333333333332</v>
      </c>
      <c r="G269" s="786">
        <f t="shared" si="14"/>
        <v>28333.333333333332</v>
      </c>
      <c r="H269" s="33" t="s">
        <v>395</v>
      </c>
      <c r="I269" s="33" t="s">
        <v>1308</v>
      </c>
    </row>
    <row r="270" spans="1:9">
      <c r="A270" s="33">
        <v>251</v>
      </c>
      <c r="B270" s="944" t="s">
        <v>797</v>
      </c>
      <c r="C270" s="780" t="s">
        <v>1321</v>
      </c>
      <c r="D270" s="823">
        <v>1</v>
      </c>
      <c r="E270" s="595" t="s">
        <v>491</v>
      </c>
      <c r="F270" s="943">
        <v>40000</v>
      </c>
      <c r="G270" s="786">
        <f t="shared" si="14"/>
        <v>40000</v>
      </c>
      <c r="H270" s="33" t="s">
        <v>395</v>
      </c>
      <c r="I270" s="33" t="s">
        <v>1308</v>
      </c>
    </row>
    <row r="271" spans="1:9">
      <c r="A271" s="33">
        <v>252</v>
      </c>
      <c r="B271" s="944" t="s">
        <v>795</v>
      </c>
      <c r="C271" s="780" t="s">
        <v>1321</v>
      </c>
      <c r="D271" s="823">
        <v>1</v>
      </c>
      <c r="E271" s="595" t="s">
        <v>491</v>
      </c>
      <c r="F271" s="943">
        <f t="shared" si="2"/>
        <v>40000</v>
      </c>
      <c r="G271" s="786">
        <f t="shared" si="14"/>
        <v>40000</v>
      </c>
      <c r="H271" s="33" t="s">
        <v>395</v>
      </c>
      <c r="I271" s="33" t="s">
        <v>1308</v>
      </c>
    </row>
    <row r="272" spans="1:9">
      <c r="A272" s="1089" t="s">
        <v>1684</v>
      </c>
      <c r="B272" s="1090"/>
      <c r="C272" s="1090"/>
      <c r="D272" s="1090"/>
      <c r="E272" s="1090"/>
      <c r="F272" s="1091"/>
      <c r="G272" s="951">
        <f>SUM(G239:G271)</f>
        <v>1165817.1633333333</v>
      </c>
      <c r="H272" s="33"/>
      <c r="I272" s="33"/>
    </row>
    <row r="273" spans="1:9">
      <c r="A273" s="33">
        <v>253</v>
      </c>
      <c r="B273" s="944" t="s">
        <v>795</v>
      </c>
      <c r="C273" s="780" t="s">
        <v>1321</v>
      </c>
      <c r="D273" s="823">
        <v>1</v>
      </c>
      <c r="E273" s="595" t="s">
        <v>491</v>
      </c>
      <c r="F273" s="943">
        <f t="shared" si="2"/>
        <v>40000</v>
      </c>
      <c r="G273" s="786">
        <f t="shared" si="14"/>
        <v>40000</v>
      </c>
      <c r="H273" s="33" t="s">
        <v>396</v>
      </c>
      <c r="I273" s="33" t="s">
        <v>1308</v>
      </c>
    </row>
    <row r="274" spans="1:9">
      <c r="A274" s="33">
        <v>254</v>
      </c>
      <c r="B274" s="944" t="s">
        <v>793</v>
      </c>
      <c r="C274" s="780" t="s">
        <v>1321</v>
      </c>
      <c r="D274" s="823">
        <v>1</v>
      </c>
      <c r="E274" s="595" t="s">
        <v>491</v>
      </c>
      <c r="F274" s="943">
        <f t="shared" si="1"/>
        <v>28333.333333333332</v>
      </c>
      <c r="G274" s="786">
        <f t="shared" si="14"/>
        <v>28333.333333333332</v>
      </c>
      <c r="H274" s="33" t="s">
        <v>396</v>
      </c>
      <c r="I274" s="33" t="s">
        <v>1308</v>
      </c>
    </row>
    <row r="275" spans="1:9">
      <c r="A275" s="33">
        <v>255</v>
      </c>
      <c r="B275" s="942" t="s">
        <v>810</v>
      </c>
      <c r="C275" s="780" t="s">
        <v>1321</v>
      </c>
      <c r="D275" s="823">
        <v>1</v>
      </c>
      <c r="E275" s="595" t="s">
        <v>491</v>
      </c>
      <c r="F275" s="943">
        <v>100450</v>
      </c>
      <c r="G275" s="786">
        <f t="shared" si="14"/>
        <v>100450</v>
      </c>
      <c r="H275" s="33" t="s">
        <v>396</v>
      </c>
      <c r="I275" s="33" t="s">
        <v>1308</v>
      </c>
    </row>
    <row r="276" spans="1:9">
      <c r="A276" s="33">
        <v>256</v>
      </c>
      <c r="B276" s="821" t="s">
        <v>806</v>
      </c>
      <c r="C276" s="780" t="s">
        <v>1321</v>
      </c>
      <c r="D276" s="823">
        <v>1</v>
      </c>
      <c r="E276" s="595" t="s">
        <v>491</v>
      </c>
      <c r="F276" s="943">
        <v>67600</v>
      </c>
      <c r="G276" s="786">
        <f t="shared" si="14"/>
        <v>67600</v>
      </c>
      <c r="H276" s="33" t="s">
        <v>396</v>
      </c>
      <c r="I276" s="33" t="s">
        <v>1308</v>
      </c>
    </row>
    <row r="277" spans="1:9">
      <c r="A277" s="33">
        <v>257</v>
      </c>
      <c r="B277" s="944" t="s">
        <v>822</v>
      </c>
      <c r="C277" s="780" t="s">
        <v>1321</v>
      </c>
      <c r="D277" s="823">
        <v>1</v>
      </c>
      <c r="E277" s="595" t="s">
        <v>491</v>
      </c>
      <c r="F277" s="943">
        <v>50000</v>
      </c>
      <c r="G277" s="786">
        <f t="shared" si="14"/>
        <v>50000</v>
      </c>
      <c r="H277" s="33" t="s">
        <v>396</v>
      </c>
      <c r="I277" s="33" t="s">
        <v>1308</v>
      </c>
    </row>
    <row r="278" spans="1:9">
      <c r="A278" s="33">
        <v>258</v>
      </c>
      <c r="B278" s="944" t="s">
        <v>824</v>
      </c>
      <c r="C278" s="780" t="s">
        <v>1321</v>
      </c>
      <c r="D278" s="823">
        <v>1</v>
      </c>
      <c r="E278" s="595" t="s">
        <v>491</v>
      </c>
      <c r="F278" s="943">
        <v>250000</v>
      </c>
      <c r="G278" s="786">
        <f t="shared" si="14"/>
        <v>250000</v>
      </c>
      <c r="H278" s="33" t="s">
        <v>396</v>
      </c>
      <c r="I278" s="33" t="s">
        <v>1308</v>
      </c>
    </row>
    <row r="279" spans="1:9">
      <c r="A279" s="33">
        <v>259</v>
      </c>
      <c r="B279" s="942" t="s">
        <v>826</v>
      </c>
      <c r="C279" s="780" t="s">
        <v>1321</v>
      </c>
      <c r="D279" s="823">
        <v>1</v>
      </c>
      <c r="E279" s="595" t="s">
        <v>491</v>
      </c>
      <c r="F279" s="943">
        <v>180000</v>
      </c>
      <c r="G279" s="786">
        <f t="shared" si="14"/>
        <v>180000</v>
      </c>
      <c r="H279" s="33" t="s">
        <v>396</v>
      </c>
      <c r="I279" s="33" t="s">
        <v>1308</v>
      </c>
    </row>
    <row r="280" spans="1:9">
      <c r="A280" s="33">
        <v>260</v>
      </c>
      <c r="B280" s="942" t="s">
        <v>820</v>
      </c>
      <c r="C280" s="780" t="s">
        <v>1321</v>
      </c>
      <c r="D280" s="823">
        <v>1</v>
      </c>
      <c r="E280" s="595" t="s">
        <v>491</v>
      </c>
      <c r="F280" s="943">
        <v>7333.33</v>
      </c>
      <c r="G280" s="786">
        <f t="shared" si="14"/>
        <v>7333.33</v>
      </c>
      <c r="H280" s="33" t="s">
        <v>396</v>
      </c>
      <c r="I280" s="33" t="s">
        <v>1308</v>
      </c>
    </row>
    <row r="281" spans="1:9">
      <c r="A281" s="33">
        <v>261</v>
      </c>
      <c r="B281" s="821" t="s">
        <v>670</v>
      </c>
      <c r="C281" s="780" t="s">
        <v>1321</v>
      </c>
      <c r="D281" s="823">
        <v>1</v>
      </c>
      <c r="E281" s="595" t="s">
        <v>491</v>
      </c>
      <c r="F281" s="943">
        <v>1500</v>
      </c>
      <c r="G281" s="786">
        <f>D281*F281</f>
        <v>1500</v>
      </c>
      <c r="H281" s="33" t="s">
        <v>396</v>
      </c>
      <c r="I281" s="33" t="s">
        <v>1308</v>
      </c>
    </row>
    <row r="282" spans="1:9">
      <c r="A282" s="33">
        <v>262</v>
      </c>
      <c r="B282" s="957" t="s">
        <v>818</v>
      </c>
      <c r="C282" s="780" t="s">
        <v>1321</v>
      </c>
      <c r="D282" s="823">
        <v>1</v>
      </c>
      <c r="E282" s="595" t="s">
        <v>491</v>
      </c>
      <c r="F282" s="943">
        <v>153525.5</v>
      </c>
      <c r="G282" s="786">
        <f t="shared" ref="G282" si="15">D282*F282</f>
        <v>153525.5</v>
      </c>
      <c r="H282" s="33" t="s">
        <v>396</v>
      </c>
      <c r="I282" s="33" t="s">
        <v>1308</v>
      </c>
    </row>
    <row r="283" spans="1:9">
      <c r="A283" s="33">
        <v>263</v>
      </c>
      <c r="B283" s="958" t="s">
        <v>816</v>
      </c>
      <c r="C283" s="780" t="s">
        <v>1321</v>
      </c>
      <c r="D283" s="823">
        <v>1</v>
      </c>
      <c r="E283" s="595" t="s">
        <v>491</v>
      </c>
      <c r="F283" s="943">
        <v>128240</v>
      </c>
      <c r="G283" s="786">
        <f>D283*F283</f>
        <v>128240</v>
      </c>
      <c r="H283" s="33" t="s">
        <v>396</v>
      </c>
      <c r="I283" s="33" t="s">
        <v>1308</v>
      </c>
    </row>
    <row r="284" spans="1:9">
      <c r="A284" s="33">
        <v>264</v>
      </c>
      <c r="B284" s="942" t="s">
        <v>832</v>
      </c>
      <c r="C284" s="780" t="s">
        <v>1321</v>
      </c>
      <c r="D284" s="823">
        <v>1</v>
      </c>
      <c r="E284" s="595" t="s">
        <v>491</v>
      </c>
      <c r="F284" s="943">
        <v>25000</v>
      </c>
      <c r="G284" s="786">
        <f t="shared" si="14"/>
        <v>25000</v>
      </c>
      <c r="H284" s="33" t="s">
        <v>396</v>
      </c>
      <c r="I284" s="33" t="s">
        <v>1308</v>
      </c>
    </row>
    <row r="285" spans="1:9">
      <c r="A285" s="33">
        <v>265</v>
      </c>
      <c r="B285" s="944" t="s">
        <v>830</v>
      </c>
      <c r="C285" s="780" t="s">
        <v>1321</v>
      </c>
      <c r="D285" s="823">
        <v>1</v>
      </c>
      <c r="E285" s="595" t="s">
        <v>491</v>
      </c>
      <c r="F285" s="943">
        <v>15000</v>
      </c>
      <c r="G285" s="786">
        <f t="shared" si="14"/>
        <v>15000</v>
      </c>
      <c r="H285" s="33" t="s">
        <v>396</v>
      </c>
      <c r="I285" s="33" t="s">
        <v>1308</v>
      </c>
    </row>
    <row r="286" spans="1:9">
      <c r="A286" s="33">
        <v>266</v>
      </c>
      <c r="B286" s="945" t="s">
        <v>828</v>
      </c>
      <c r="C286" s="797" t="s">
        <v>1321</v>
      </c>
      <c r="D286" s="823">
        <v>1</v>
      </c>
      <c r="E286" s="595" t="s">
        <v>491</v>
      </c>
      <c r="F286" s="943">
        <v>10000</v>
      </c>
      <c r="G286" s="786">
        <f t="shared" si="14"/>
        <v>10000</v>
      </c>
      <c r="H286" s="797" t="s">
        <v>396</v>
      </c>
      <c r="I286" s="797" t="s">
        <v>1308</v>
      </c>
    </row>
    <row r="287" spans="1:9">
      <c r="A287" s="33">
        <v>267</v>
      </c>
      <c r="B287" s="944" t="s">
        <v>655</v>
      </c>
      <c r="C287" s="780" t="s">
        <v>1321</v>
      </c>
      <c r="D287" s="823">
        <v>1</v>
      </c>
      <c r="E287" s="595" t="s">
        <v>491</v>
      </c>
      <c r="F287" s="943">
        <v>50000</v>
      </c>
      <c r="G287" s="786">
        <f t="shared" si="14"/>
        <v>50000</v>
      </c>
      <c r="H287" s="33" t="s">
        <v>396</v>
      </c>
      <c r="I287" s="33" t="s">
        <v>1308</v>
      </c>
    </row>
    <row r="288" spans="1:9">
      <c r="A288" s="33">
        <v>268</v>
      </c>
      <c r="B288" s="944" t="s">
        <v>652</v>
      </c>
      <c r="C288" s="780" t="s">
        <v>1321</v>
      </c>
      <c r="D288" s="823">
        <v>1</v>
      </c>
      <c r="E288" s="595" t="s">
        <v>491</v>
      </c>
      <c r="F288" s="943">
        <v>1000</v>
      </c>
      <c r="G288" s="786">
        <f t="shared" si="14"/>
        <v>1000</v>
      </c>
      <c r="H288" s="33" t="s">
        <v>396</v>
      </c>
      <c r="I288" s="33" t="s">
        <v>1308</v>
      </c>
    </row>
    <row r="289" spans="1:9">
      <c r="A289" s="33">
        <v>269</v>
      </c>
      <c r="B289" s="944" t="s">
        <v>1734</v>
      </c>
      <c r="C289" s="780" t="s">
        <v>1321</v>
      </c>
      <c r="D289" s="823">
        <v>1</v>
      </c>
      <c r="E289" s="595" t="s">
        <v>491</v>
      </c>
      <c r="F289" s="943">
        <v>5000</v>
      </c>
      <c r="G289" s="786">
        <f t="shared" si="14"/>
        <v>5000</v>
      </c>
      <c r="H289" s="33" t="s">
        <v>396</v>
      </c>
      <c r="I289" s="33" t="s">
        <v>1308</v>
      </c>
    </row>
    <row r="290" spans="1:9">
      <c r="A290" s="33">
        <v>270</v>
      </c>
      <c r="B290" s="821" t="s">
        <v>665</v>
      </c>
      <c r="C290" s="780" t="s">
        <v>1321</v>
      </c>
      <c r="D290" s="823">
        <v>1</v>
      </c>
      <c r="E290" s="595" t="s">
        <v>491</v>
      </c>
      <c r="F290" s="943">
        <v>15835</v>
      </c>
      <c r="G290" s="786">
        <f t="shared" si="14"/>
        <v>15835</v>
      </c>
      <c r="H290" s="33" t="s">
        <v>396</v>
      </c>
      <c r="I290" s="33" t="s">
        <v>1308</v>
      </c>
    </row>
    <row r="291" spans="1:9">
      <c r="A291" s="33">
        <v>271</v>
      </c>
      <c r="B291" s="942" t="s">
        <v>662</v>
      </c>
      <c r="C291" s="780" t="s">
        <v>1321</v>
      </c>
      <c r="D291" s="823">
        <v>1</v>
      </c>
      <c r="E291" s="595" t="s">
        <v>491</v>
      </c>
      <c r="F291" s="943">
        <v>6000</v>
      </c>
      <c r="G291" s="786">
        <f t="shared" si="14"/>
        <v>6000</v>
      </c>
      <c r="H291" s="33" t="s">
        <v>396</v>
      </c>
      <c r="I291" s="33" t="s">
        <v>1308</v>
      </c>
    </row>
    <row r="292" spans="1:9" ht="25.5">
      <c r="A292" s="33">
        <v>272</v>
      </c>
      <c r="B292" s="945" t="s">
        <v>683</v>
      </c>
      <c r="C292" s="780" t="s">
        <v>1321</v>
      </c>
      <c r="D292" s="823">
        <v>5000</v>
      </c>
      <c r="E292" s="595" t="s">
        <v>12</v>
      </c>
      <c r="F292" s="943">
        <v>12</v>
      </c>
      <c r="G292" s="786">
        <f t="shared" si="14"/>
        <v>60000</v>
      </c>
      <c r="H292" s="33" t="s">
        <v>396</v>
      </c>
      <c r="I292" s="33" t="s">
        <v>1308</v>
      </c>
    </row>
    <row r="293" spans="1:9">
      <c r="A293" s="33">
        <v>273</v>
      </c>
      <c r="B293" s="821" t="s">
        <v>773</v>
      </c>
      <c r="C293" s="780" t="s">
        <v>1321</v>
      </c>
      <c r="D293" s="823">
        <v>7</v>
      </c>
      <c r="E293" s="595" t="s">
        <v>491</v>
      </c>
      <c r="F293" s="943">
        <v>575</v>
      </c>
      <c r="G293" s="786">
        <f t="shared" si="14"/>
        <v>4025</v>
      </c>
      <c r="H293" s="33" t="s">
        <v>396</v>
      </c>
      <c r="I293" s="33" t="s">
        <v>1308</v>
      </c>
    </row>
    <row r="294" spans="1:9">
      <c r="A294" s="33">
        <v>274</v>
      </c>
      <c r="B294" s="942" t="s">
        <v>775</v>
      </c>
      <c r="C294" s="780" t="s">
        <v>1321</v>
      </c>
      <c r="D294" s="823">
        <v>3</v>
      </c>
      <c r="E294" s="595" t="s">
        <v>491</v>
      </c>
      <c r="F294" s="943">
        <v>3450</v>
      </c>
      <c r="G294" s="786">
        <f t="shared" si="14"/>
        <v>10350</v>
      </c>
      <c r="H294" s="33" t="s">
        <v>396</v>
      </c>
      <c r="I294" s="33" t="s">
        <v>1308</v>
      </c>
    </row>
    <row r="295" spans="1:9" ht="25.5">
      <c r="A295" s="33">
        <v>275</v>
      </c>
      <c r="B295" s="821" t="s">
        <v>777</v>
      </c>
      <c r="C295" s="780" t="s">
        <v>1321</v>
      </c>
      <c r="D295" s="823">
        <v>7</v>
      </c>
      <c r="E295" s="595" t="s">
        <v>491</v>
      </c>
      <c r="F295" s="943">
        <v>3500</v>
      </c>
      <c r="G295" s="786">
        <f t="shared" si="14"/>
        <v>24500</v>
      </c>
      <c r="H295" s="33" t="s">
        <v>396</v>
      </c>
      <c r="I295" s="33" t="s">
        <v>1308</v>
      </c>
    </row>
    <row r="296" spans="1:9" ht="25.5">
      <c r="A296" s="33">
        <v>276</v>
      </c>
      <c r="B296" s="946" t="s">
        <v>699</v>
      </c>
      <c r="C296" s="780" t="s">
        <v>1321</v>
      </c>
      <c r="D296" s="823">
        <v>4</v>
      </c>
      <c r="E296" s="595" t="s">
        <v>491</v>
      </c>
      <c r="F296" s="943">
        <v>1725</v>
      </c>
      <c r="G296" s="786">
        <f t="shared" si="14"/>
        <v>6900</v>
      </c>
      <c r="H296" s="33" t="s">
        <v>396</v>
      </c>
      <c r="I296" s="33" t="s">
        <v>1308</v>
      </c>
    </row>
    <row r="297" spans="1:9">
      <c r="A297" s="33">
        <v>277</v>
      </c>
      <c r="B297" s="942" t="s">
        <v>659</v>
      </c>
      <c r="C297" s="780" t="s">
        <v>1321</v>
      </c>
      <c r="D297" s="823">
        <v>1</v>
      </c>
      <c r="E297" s="595" t="s">
        <v>491</v>
      </c>
      <c r="F297" s="943">
        <v>10000</v>
      </c>
      <c r="G297" s="786">
        <f t="shared" si="14"/>
        <v>10000</v>
      </c>
      <c r="H297" s="33" t="s">
        <v>396</v>
      </c>
      <c r="I297" s="33" t="s">
        <v>1308</v>
      </c>
    </row>
    <row r="298" spans="1:9" ht="16.5" customHeight="1">
      <c r="A298" s="33">
        <v>278</v>
      </c>
      <c r="B298" s="944" t="s">
        <v>791</v>
      </c>
      <c r="C298" s="780" t="s">
        <v>1321</v>
      </c>
      <c r="D298" s="823">
        <v>1</v>
      </c>
      <c r="E298" s="595" t="s">
        <v>491</v>
      </c>
      <c r="F298" s="943">
        <v>150000</v>
      </c>
      <c r="G298" s="786">
        <f t="shared" si="14"/>
        <v>150000</v>
      </c>
      <c r="H298" s="33" t="s">
        <v>396</v>
      </c>
      <c r="I298" s="33" t="s">
        <v>1308</v>
      </c>
    </row>
    <row r="299" spans="1:9">
      <c r="A299" s="33">
        <v>279</v>
      </c>
      <c r="B299" s="946" t="s">
        <v>1762</v>
      </c>
      <c r="C299" s="780" t="s">
        <v>1321</v>
      </c>
      <c r="D299" s="823">
        <v>2</v>
      </c>
      <c r="E299" s="595" t="s">
        <v>491</v>
      </c>
      <c r="F299" s="943">
        <v>7500</v>
      </c>
      <c r="G299" s="786">
        <f>D299*F299</f>
        <v>15000</v>
      </c>
      <c r="H299" s="33" t="s">
        <v>396</v>
      </c>
      <c r="I299" s="33" t="s">
        <v>1308</v>
      </c>
    </row>
    <row r="300" spans="1:9">
      <c r="A300" s="33">
        <v>280</v>
      </c>
      <c r="B300" s="821" t="s">
        <v>809</v>
      </c>
      <c r="C300" s="780" t="s">
        <v>1321</v>
      </c>
      <c r="D300" s="823">
        <v>1</v>
      </c>
      <c r="E300" s="595" t="s">
        <v>491</v>
      </c>
      <c r="F300" s="943">
        <v>40000</v>
      </c>
      <c r="G300" s="786">
        <f t="shared" si="14"/>
        <v>40000</v>
      </c>
      <c r="H300" s="33" t="s">
        <v>396</v>
      </c>
      <c r="I300" s="33" t="s">
        <v>1308</v>
      </c>
    </row>
    <row r="301" spans="1:9">
      <c r="A301" s="33">
        <v>281</v>
      </c>
      <c r="B301" s="944" t="s">
        <v>797</v>
      </c>
      <c r="C301" s="780" t="s">
        <v>1321</v>
      </c>
      <c r="D301" s="823">
        <v>1</v>
      </c>
      <c r="E301" s="595" t="s">
        <v>491</v>
      </c>
      <c r="F301" s="943">
        <v>40000</v>
      </c>
      <c r="G301" s="786">
        <f t="shared" si="14"/>
        <v>40000</v>
      </c>
      <c r="H301" s="33" t="s">
        <v>396</v>
      </c>
      <c r="I301" s="33" t="s">
        <v>1308</v>
      </c>
    </row>
    <row r="302" spans="1:9">
      <c r="A302" s="1089" t="s">
        <v>1685</v>
      </c>
      <c r="B302" s="1090"/>
      <c r="C302" s="1090"/>
      <c r="D302" s="1090"/>
      <c r="E302" s="1090"/>
      <c r="F302" s="1091"/>
      <c r="G302" s="782">
        <f>SUM(G273:G301)</f>
        <v>1495592.1633333331</v>
      </c>
      <c r="H302" s="33"/>
      <c r="I302" s="33"/>
    </row>
    <row r="303" spans="1:9">
      <c r="A303" s="33">
        <v>282</v>
      </c>
      <c r="B303" s="821" t="s">
        <v>806</v>
      </c>
      <c r="C303" s="780" t="s">
        <v>1321</v>
      </c>
      <c r="D303" s="823">
        <v>1</v>
      </c>
      <c r="E303" s="595" t="s">
        <v>491</v>
      </c>
      <c r="F303" s="943">
        <v>67600</v>
      </c>
      <c r="G303" s="786">
        <f t="shared" si="14"/>
        <v>67600</v>
      </c>
      <c r="H303" s="33" t="s">
        <v>397</v>
      </c>
      <c r="I303" s="33" t="s">
        <v>1308</v>
      </c>
    </row>
    <row r="304" spans="1:9">
      <c r="A304" s="33">
        <v>283</v>
      </c>
      <c r="B304" s="942" t="s">
        <v>810</v>
      </c>
      <c r="C304" s="780" t="s">
        <v>1321</v>
      </c>
      <c r="D304" s="823">
        <v>1</v>
      </c>
      <c r="E304" s="595" t="s">
        <v>491</v>
      </c>
      <c r="F304" s="943">
        <v>100450</v>
      </c>
      <c r="G304" s="786">
        <f t="shared" si="14"/>
        <v>100450</v>
      </c>
      <c r="H304" s="33" t="s">
        <v>397</v>
      </c>
      <c r="I304" s="33" t="s">
        <v>1308</v>
      </c>
    </row>
    <row r="305" spans="1:9">
      <c r="A305" s="33">
        <v>284</v>
      </c>
      <c r="B305" s="944" t="s">
        <v>797</v>
      </c>
      <c r="C305" s="780" t="s">
        <v>1321</v>
      </c>
      <c r="D305" s="823">
        <v>1</v>
      </c>
      <c r="E305" s="595" t="s">
        <v>491</v>
      </c>
      <c r="F305" s="943">
        <v>40000</v>
      </c>
      <c r="G305" s="786">
        <f t="shared" si="14"/>
        <v>40000</v>
      </c>
      <c r="H305" s="33" t="s">
        <v>397</v>
      </c>
      <c r="I305" s="33" t="s">
        <v>1308</v>
      </c>
    </row>
    <row r="306" spans="1:9">
      <c r="A306" s="33">
        <v>285</v>
      </c>
      <c r="B306" s="821" t="s">
        <v>809</v>
      </c>
      <c r="C306" s="780" t="s">
        <v>1321</v>
      </c>
      <c r="D306" s="823">
        <v>1</v>
      </c>
      <c r="E306" s="595" t="s">
        <v>491</v>
      </c>
      <c r="F306" s="943">
        <v>40000</v>
      </c>
      <c r="G306" s="786">
        <f t="shared" si="14"/>
        <v>40000</v>
      </c>
      <c r="H306" s="33" t="s">
        <v>397</v>
      </c>
      <c r="I306" s="33" t="s">
        <v>1308</v>
      </c>
    </row>
    <row r="307" spans="1:9">
      <c r="A307" s="33">
        <v>286</v>
      </c>
      <c r="B307" s="944" t="s">
        <v>791</v>
      </c>
      <c r="C307" s="780" t="s">
        <v>1321</v>
      </c>
      <c r="D307" s="823">
        <v>1</v>
      </c>
      <c r="E307" s="595" t="s">
        <v>491</v>
      </c>
      <c r="F307" s="943">
        <v>150000</v>
      </c>
      <c r="G307" s="786">
        <f t="shared" si="14"/>
        <v>150000</v>
      </c>
      <c r="H307" s="33" t="s">
        <v>397</v>
      </c>
      <c r="I307" s="33" t="s">
        <v>1308</v>
      </c>
    </row>
    <row r="308" spans="1:9">
      <c r="A308" s="33">
        <v>287</v>
      </c>
      <c r="B308" s="957" t="s">
        <v>818</v>
      </c>
      <c r="C308" s="780" t="s">
        <v>1321</v>
      </c>
      <c r="D308" s="823">
        <v>1</v>
      </c>
      <c r="E308" s="595" t="s">
        <v>491</v>
      </c>
      <c r="F308" s="943">
        <v>153525.5</v>
      </c>
      <c r="G308" s="786">
        <f t="shared" si="14"/>
        <v>153525.5</v>
      </c>
      <c r="H308" s="33" t="s">
        <v>397</v>
      </c>
      <c r="I308" s="33" t="s">
        <v>1308</v>
      </c>
    </row>
    <row r="309" spans="1:9">
      <c r="A309" s="33">
        <v>288</v>
      </c>
      <c r="B309" s="958" t="s">
        <v>816</v>
      </c>
      <c r="C309" s="780" t="s">
        <v>1321</v>
      </c>
      <c r="D309" s="823">
        <v>1</v>
      </c>
      <c r="E309" s="595" t="s">
        <v>491</v>
      </c>
      <c r="F309" s="943">
        <v>128240</v>
      </c>
      <c r="G309" s="786">
        <f>D309*F309</f>
        <v>128240</v>
      </c>
      <c r="H309" s="33" t="s">
        <v>397</v>
      </c>
      <c r="I309" s="33" t="s">
        <v>1308</v>
      </c>
    </row>
    <row r="310" spans="1:9">
      <c r="A310" s="33">
        <v>289</v>
      </c>
      <c r="B310" s="944" t="s">
        <v>1735</v>
      </c>
      <c r="C310" s="780" t="s">
        <v>1321</v>
      </c>
      <c r="D310" s="823">
        <v>1000</v>
      </c>
      <c r="E310" s="595" t="s">
        <v>491</v>
      </c>
      <c r="F310" s="943">
        <v>30</v>
      </c>
      <c r="G310" s="786">
        <f t="shared" si="14"/>
        <v>30000</v>
      </c>
      <c r="H310" s="787" t="s">
        <v>397</v>
      </c>
      <c r="I310" s="33" t="s">
        <v>1308</v>
      </c>
    </row>
    <row r="311" spans="1:9">
      <c r="A311" s="33">
        <v>290</v>
      </c>
      <c r="B311" s="942" t="s">
        <v>659</v>
      </c>
      <c r="C311" s="780" t="s">
        <v>1321</v>
      </c>
      <c r="D311" s="823">
        <v>1</v>
      </c>
      <c r="E311" s="595" t="s">
        <v>491</v>
      </c>
      <c r="F311" s="943">
        <v>10000</v>
      </c>
      <c r="G311" s="786">
        <f t="shared" si="14"/>
        <v>10000</v>
      </c>
      <c r="H311" s="33" t="s">
        <v>397</v>
      </c>
      <c r="I311" s="33" t="s">
        <v>1308</v>
      </c>
    </row>
    <row r="312" spans="1:9" ht="25.5">
      <c r="A312" s="33">
        <v>291</v>
      </c>
      <c r="B312" s="945" t="s">
        <v>683</v>
      </c>
      <c r="C312" s="780" t="s">
        <v>1321</v>
      </c>
      <c r="D312" s="823">
        <v>5000</v>
      </c>
      <c r="E312" s="595" t="s">
        <v>12</v>
      </c>
      <c r="F312" s="943">
        <v>12</v>
      </c>
      <c r="G312" s="786">
        <f t="shared" si="14"/>
        <v>60000</v>
      </c>
      <c r="H312" s="33" t="s">
        <v>397</v>
      </c>
      <c r="I312" s="33" t="s">
        <v>1308</v>
      </c>
    </row>
    <row r="313" spans="1:9">
      <c r="A313" s="33">
        <v>292</v>
      </c>
      <c r="B313" s="944" t="s">
        <v>1741</v>
      </c>
      <c r="C313" s="780" t="s">
        <v>1321</v>
      </c>
      <c r="D313" s="823">
        <v>1000</v>
      </c>
      <c r="E313" s="595" t="s">
        <v>491</v>
      </c>
      <c r="F313" s="943">
        <v>55</v>
      </c>
      <c r="G313" s="786">
        <f t="shared" si="14"/>
        <v>55000</v>
      </c>
      <c r="H313" s="33" t="s">
        <v>397</v>
      </c>
      <c r="I313" s="33" t="s">
        <v>1308</v>
      </c>
    </row>
    <row r="314" spans="1:9">
      <c r="A314" s="33">
        <v>293</v>
      </c>
      <c r="B314" s="942" t="s">
        <v>662</v>
      </c>
      <c r="C314" s="780" t="s">
        <v>1321</v>
      </c>
      <c r="D314" s="823">
        <v>1</v>
      </c>
      <c r="E314" s="595" t="s">
        <v>491</v>
      </c>
      <c r="F314" s="943">
        <v>6000</v>
      </c>
      <c r="G314" s="786">
        <f t="shared" si="14"/>
        <v>6000</v>
      </c>
      <c r="H314" s="33" t="s">
        <v>397</v>
      </c>
      <c r="I314" s="33" t="s">
        <v>1308</v>
      </c>
    </row>
    <row r="315" spans="1:9">
      <c r="A315" s="33">
        <v>294</v>
      </c>
      <c r="B315" s="821" t="s">
        <v>665</v>
      </c>
      <c r="C315" s="780" t="s">
        <v>1321</v>
      </c>
      <c r="D315" s="823">
        <v>1</v>
      </c>
      <c r="E315" s="595" t="s">
        <v>491</v>
      </c>
      <c r="F315" s="943">
        <v>15835</v>
      </c>
      <c r="G315" s="786">
        <f t="shared" si="14"/>
        <v>15835</v>
      </c>
      <c r="H315" s="33" t="s">
        <v>397</v>
      </c>
      <c r="I315" s="33" t="s">
        <v>1308</v>
      </c>
    </row>
    <row r="316" spans="1:9">
      <c r="A316" s="33">
        <v>295</v>
      </c>
      <c r="B316" s="944" t="s">
        <v>787</v>
      </c>
      <c r="C316" s="780" t="s">
        <v>1321</v>
      </c>
      <c r="D316" s="823">
        <v>1</v>
      </c>
      <c r="E316" s="595" t="s">
        <v>491</v>
      </c>
      <c r="F316" s="943">
        <v>55000</v>
      </c>
      <c r="G316" s="786">
        <f t="shared" si="14"/>
        <v>55000</v>
      </c>
      <c r="H316" s="33" t="s">
        <v>1701</v>
      </c>
      <c r="I316" s="33" t="s">
        <v>1308</v>
      </c>
    </row>
    <row r="317" spans="1:9">
      <c r="A317" s="33">
        <v>296</v>
      </c>
      <c r="B317" s="944" t="s">
        <v>782</v>
      </c>
      <c r="C317" s="780" t="s">
        <v>1321</v>
      </c>
      <c r="D317" s="823">
        <v>1</v>
      </c>
      <c r="E317" s="595" t="s">
        <v>491</v>
      </c>
      <c r="F317" s="943">
        <v>30000</v>
      </c>
      <c r="G317" s="786">
        <f t="shared" si="14"/>
        <v>30000</v>
      </c>
      <c r="H317" s="787" t="s">
        <v>397</v>
      </c>
      <c r="I317" s="33" t="s">
        <v>1308</v>
      </c>
    </row>
    <row r="318" spans="1:9">
      <c r="A318" s="33">
        <v>297</v>
      </c>
      <c r="B318" s="944" t="s">
        <v>1734</v>
      </c>
      <c r="C318" s="780" t="s">
        <v>1321</v>
      </c>
      <c r="D318" s="823">
        <v>1</v>
      </c>
      <c r="E318" s="595" t="s">
        <v>491</v>
      </c>
      <c r="F318" s="943">
        <v>5000</v>
      </c>
      <c r="G318" s="786">
        <f t="shared" si="14"/>
        <v>5000</v>
      </c>
      <c r="H318" s="33" t="s">
        <v>397</v>
      </c>
      <c r="I318" s="33" t="s">
        <v>1308</v>
      </c>
    </row>
    <row r="319" spans="1:9">
      <c r="A319" s="33">
        <v>298</v>
      </c>
      <c r="B319" s="821" t="s">
        <v>670</v>
      </c>
      <c r="C319" s="780" t="s">
        <v>1321</v>
      </c>
      <c r="D319" s="823">
        <v>1</v>
      </c>
      <c r="E319" s="595" t="s">
        <v>491</v>
      </c>
      <c r="F319" s="943">
        <v>1500</v>
      </c>
      <c r="G319" s="786">
        <f>D319*F319</f>
        <v>1500</v>
      </c>
      <c r="H319" s="787" t="s">
        <v>397</v>
      </c>
      <c r="I319" s="33" t="s">
        <v>1308</v>
      </c>
    </row>
    <row r="320" spans="1:9">
      <c r="A320" s="33">
        <v>299</v>
      </c>
      <c r="B320" s="944" t="s">
        <v>652</v>
      </c>
      <c r="C320" s="780" t="s">
        <v>1321</v>
      </c>
      <c r="D320" s="823">
        <v>1</v>
      </c>
      <c r="E320" s="595" t="s">
        <v>491</v>
      </c>
      <c r="F320" s="943">
        <v>1000</v>
      </c>
      <c r="G320" s="786">
        <f t="shared" si="14"/>
        <v>1000</v>
      </c>
      <c r="H320" s="33" t="s">
        <v>397</v>
      </c>
      <c r="I320" s="33" t="s">
        <v>1308</v>
      </c>
    </row>
    <row r="321" spans="1:9">
      <c r="A321" s="33">
        <v>300</v>
      </c>
      <c r="B321" s="944" t="s">
        <v>655</v>
      </c>
      <c r="C321" s="780" t="s">
        <v>1321</v>
      </c>
      <c r="D321" s="823">
        <v>1</v>
      </c>
      <c r="E321" s="595" t="s">
        <v>491</v>
      </c>
      <c r="F321" s="943">
        <v>50000</v>
      </c>
      <c r="G321" s="786">
        <f t="shared" si="14"/>
        <v>50000</v>
      </c>
      <c r="H321" s="33" t="s">
        <v>397</v>
      </c>
      <c r="I321" s="33" t="s">
        <v>1308</v>
      </c>
    </row>
    <row r="322" spans="1:9">
      <c r="A322" s="33">
        <v>301</v>
      </c>
      <c r="B322" s="945" t="s">
        <v>828</v>
      </c>
      <c r="C322" s="780" t="s">
        <v>1321</v>
      </c>
      <c r="D322" s="823">
        <v>1</v>
      </c>
      <c r="E322" s="595" t="s">
        <v>491</v>
      </c>
      <c r="F322" s="943">
        <v>10000</v>
      </c>
      <c r="G322" s="786">
        <f t="shared" si="14"/>
        <v>10000</v>
      </c>
      <c r="H322" s="33" t="s">
        <v>397</v>
      </c>
      <c r="I322" s="33" t="s">
        <v>1308</v>
      </c>
    </row>
    <row r="323" spans="1:9">
      <c r="A323" s="33">
        <v>302</v>
      </c>
      <c r="B323" s="944" t="s">
        <v>830</v>
      </c>
      <c r="C323" s="780" t="s">
        <v>1321</v>
      </c>
      <c r="D323" s="823">
        <v>1</v>
      </c>
      <c r="E323" s="595" t="s">
        <v>491</v>
      </c>
      <c r="F323" s="943">
        <v>15000</v>
      </c>
      <c r="G323" s="786">
        <f t="shared" si="14"/>
        <v>15000</v>
      </c>
      <c r="H323" s="33" t="s">
        <v>397</v>
      </c>
      <c r="I323" s="33" t="s">
        <v>1308</v>
      </c>
    </row>
    <row r="324" spans="1:9">
      <c r="A324" s="33">
        <v>303</v>
      </c>
      <c r="B324" s="942" t="s">
        <v>832</v>
      </c>
      <c r="C324" s="780" t="s">
        <v>1321</v>
      </c>
      <c r="D324" s="823">
        <v>1</v>
      </c>
      <c r="E324" s="595" t="s">
        <v>491</v>
      </c>
      <c r="F324" s="943">
        <v>25000</v>
      </c>
      <c r="G324" s="786">
        <f t="shared" si="14"/>
        <v>25000</v>
      </c>
      <c r="H324" s="33" t="s">
        <v>397</v>
      </c>
      <c r="I324" s="33" t="s">
        <v>1308</v>
      </c>
    </row>
    <row r="325" spans="1:9">
      <c r="A325" s="33">
        <v>304</v>
      </c>
      <c r="B325" s="944" t="s">
        <v>801</v>
      </c>
      <c r="C325" s="780" t="s">
        <v>1321</v>
      </c>
      <c r="D325" s="823">
        <v>1</v>
      </c>
      <c r="E325" s="595" t="s">
        <v>491</v>
      </c>
      <c r="F325" s="943">
        <f>40000/4</f>
        <v>10000</v>
      </c>
      <c r="G325" s="786">
        <f>D325*F325</f>
        <v>10000</v>
      </c>
      <c r="H325" s="33" t="s">
        <v>397</v>
      </c>
      <c r="I325" s="33" t="s">
        <v>1308</v>
      </c>
    </row>
    <row r="326" spans="1:9">
      <c r="A326" s="33">
        <v>305</v>
      </c>
      <c r="B326" s="942" t="s">
        <v>820</v>
      </c>
      <c r="C326" s="780" t="s">
        <v>1321</v>
      </c>
      <c r="D326" s="823">
        <v>1</v>
      </c>
      <c r="E326" s="595" t="s">
        <v>491</v>
      </c>
      <c r="F326" s="943">
        <v>7333.33</v>
      </c>
      <c r="G326" s="786">
        <f t="shared" si="14"/>
        <v>7333.33</v>
      </c>
      <c r="H326" s="33" t="s">
        <v>397</v>
      </c>
      <c r="I326" s="33" t="s">
        <v>1308</v>
      </c>
    </row>
    <row r="327" spans="1:9">
      <c r="A327" s="33">
        <v>306</v>
      </c>
      <c r="B327" s="944" t="s">
        <v>822</v>
      </c>
      <c r="C327" s="780" t="s">
        <v>1321</v>
      </c>
      <c r="D327" s="823">
        <v>1</v>
      </c>
      <c r="E327" s="595" t="s">
        <v>491</v>
      </c>
      <c r="F327" s="943">
        <v>50000</v>
      </c>
      <c r="G327" s="786">
        <f t="shared" si="14"/>
        <v>50000</v>
      </c>
      <c r="H327" s="33" t="s">
        <v>397</v>
      </c>
      <c r="I327" s="33" t="s">
        <v>1308</v>
      </c>
    </row>
    <row r="328" spans="1:9">
      <c r="A328" s="33">
        <v>307</v>
      </c>
      <c r="B328" s="944" t="s">
        <v>793</v>
      </c>
      <c r="C328" s="780" t="s">
        <v>1321</v>
      </c>
      <c r="D328" s="823">
        <v>1</v>
      </c>
      <c r="E328" s="595" t="s">
        <v>491</v>
      </c>
      <c r="F328" s="943">
        <f t="shared" si="1"/>
        <v>28333.333333333332</v>
      </c>
      <c r="G328" s="786">
        <f t="shared" si="14"/>
        <v>28333.333333333332</v>
      </c>
      <c r="H328" s="33" t="s">
        <v>397</v>
      </c>
      <c r="I328" s="33" t="s">
        <v>1308</v>
      </c>
    </row>
    <row r="329" spans="1:9">
      <c r="A329" s="33">
        <v>308</v>
      </c>
      <c r="B329" s="944" t="s">
        <v>795</v>
      </c>
      <c r="C329" s="780" t="s">
        <v>1321</v>
      </c>
      <c r="D329" s="823">
        <v>1</v>
      </c>
      <c r="E329" s="595" t="s">
        <v>491</v>
      </c>
      <c r="F329" s="943">
        <f t="shared" si="2"/>
        <v>40000</v>
      </c>
      <c r="G329" s="786">
        <f t="shared" si="14"/>
        <v>40000</v>
      </c>
      <c r="H329" s="33" t="s">
        <v>397</v>
      </c>
      <c r="I329" s="33" t="s">
        <v>1308</v>
      </c>
    </row>
    <row r="330" spans="1:9">
      <c r="A330" s="1089" t="s">
        <v>1697</v>
      </c>
      <c r="B330" s="1090"/>
      <c r="C330" s="1090"/>
      <c r="D330" s="1090"/>
      <c r="E330" s="1090"/>
      <c r="F330" s="1091"/>
      <c r="G330" s="951">
        <f>SUM(G303:G329)</f>
        <v>1184817.1633333333</v>
      </c>
      <c r="H330" s="33"/>
      <c r="I330" s="33"/>
    </row>
    <row r="331" spans="1:9">
      <c r="A331" s="33">
        <v>309</v>
      </c>
      <c r="B331" s="944" t="s">
        <v>791</v>
      </c>
      <c r="C331" s="780" t="s">
        <v>1321</v>
      </c>
      <c r="D331" s="823">
        <v>1</v>
      </c>
      <c r="E331" s="595" t="s">
        <v>491</v>
      </c>
      <c r="F331" s="943">
        <v>150000</v>
      </c>
      <c r="G331" s="786">
        <f t="shared" si="14"/>
        <v>150000</v>
      </c>
      <c r="H331" s="33" t="s">
        <v>398</v>
      </c>
      <c r="I331" s="33" t="s">
        <v>1308</v>
      </c>
    </row>
    <row r="332" spans="1:9">
      <c r="A332" s="33">
        <v>310</v>
      </c>
      <c r="B332" s="944" t="s">
        <v>795</v>
      </c>
      <c r="C332" s="780" t="s">
        <v>1321</v>
      </c>
      <c r="D332" s="823">
        <v>1</v>
      </c>
      <c r="E332" s="595" t="s">
        <v>491</v>
      </c>
      <c r="F332" s="943">
        <f t="shared" si="2"/>
        <v>40000</v>
      </c>
      <c r="G332" s="786">
        <f t="shared" si="14"/>
        <v>40000</v>
      </c>
      <c r="H332" s="33" t="s">
        <v>398</v>
      </c>
      <c r="I332" s="33" t="s">
        <v>1308</v>
      </c>
    </row>
    <row r="333" spans="1:9">
      <c r="A333" s="33">
        <v>311</v>
      </c>
      <c r="B333" s="944" t="s">
        <v>793</v>
      </c>
      <c r="C333" s="780" t="s">
        <v>1321</v>
      </c>
      <c r="D333" s="823">
        <v>1</v>
      </c>
      <c r="E333" s="595" t="s">
        <v>491</v>
      </c>
      <c r="F333" s="943">
        <f t="shared" si="1"/>
        <v>28333.333333333332</v>
      </c>
      <c r="G333" s="786">
        <f t="shared" si="14"/>
        <v>28333.333333333332</v>
      </c>
      <c r="H333" s="33" t="s">
        <v>398</v>
      </c>
      <c r="I333" s="33" t="s">
        <v>1308</v>
      </c>
    </row>
    <row r="334" spans="1:9">
      <c r="A334" s="33">
        <v>312</v>
      </c>
      <c r="B334" s="944" t="s">
        <v>822</v>
      </c>
      <c r="C334" s="780" t="s">
        <v>1321</v>
      </c>
      <c r="D334" s="823">
        <v>1</v>
      </c>
      <c r="E334" s="595" t="s">
        <v>491</v>
      </c>
      <c r="F334" s="943">
        <v>50000</v>
      </c>
      <c r="G334" s="786">
        <f t="shared" si="14"/>
        <v>50000</v>
      </c>
      <c r="H334" s="33" t="s">
        <v>398</v>
      </c>
      <c r="I334" s="33" t="s">
        <v>1308</v>
      </c>
    </row>
    <row r="335" spans="1:9">
      <c r="A335" s="33">
        <v>313</v>
      </c>
      <c r="B335" s="942" t="s">
        <v>820</v>
      </c>
      <c r="C335" s="780" t="s">
        <v>1321</v>
      </c>
      <c r="D335" s="823">
        <v>1</v>
      </c>
      <c r="E335" s="595" t="s">
        <v>491</v>
      </c>
      <c r="F335" s="943">
        <v>7333.33</v>
      </c>
      <c r="G335" s="786">
        <f t="shared" si="14"/>
        <v>7333.33</v>
      </c>
      <c r="H335" s="33" t="s">
        <v>398</v>
      </c>
      <c r="I335" s="33" t="s">
        <v>1308</v>
      </c>
    </row>
    <row r="336" spans="1:9">
      <c r="A336" s="33">
        <v>314</v>
      </c>
      <c r="B336" s="942" t="s">
        <v>832</v>
      </c>
      <c r="C336" s="780" t="s">
        <v>1321</v>
      </c>
      <c r="D336" s="823">
        <v>1</v>
      </c>
      <c r="E336" s="595" t="s">
        <v>491</v>
      </c>
      <c r="F336" s="943">
        <v>25000</v>
      </c>
      <c r="G336" s="786">
        <f t="shared" si="14"/>
        <v>25000</v>
      </c>
      <c r="H336" s="33" t="s">
        <v>398</v>
      </c>
      <c r="I336" s="33" t="s">
        <v>1308</v>
      </c>
    </row>
    <row r="337" spans="1:9">
      <c r="A337" s="33">
        <v>315</v>
      </c>
      <c r="B337" s="821" t="s">
        <v>670</v>
      </c>
      <c r="C337" s="780" t="s">
        <v>1321</v>
      </c>
      <c r="D337" s="823">
        <v>1</v>
      </c>
      <c r="E337" s="595" t="s">
        <v>491</v>
      </c>
      <c r="F337" s="943">
        <v>1500</v>
      </c>
      <c r="G337" s="786">
        <f>D337*F337</f>
        <v>1500</v>
      </c>
      <c r="H337" s="33" t="s">
        <v>398</v>
      </c>
      <c r="I337" s="33" t="s">
        <v>1308</v>
      </c>
    </row>
    <row r="338" spans="1:9">
      <c r="A338" s="33">
        <v>316</v>
      </c>
      <c r="B338" s="944" t="s">
        <v>830</v>
      </c>
      <c r="C338" s="780" t="s">
        <v>1321</v>
      </c>
      <c r="D338" s="823">
        <v>1</v>
      </c>
      <c r="E338" s="595" t="s">
        <v>491</v>
      </c>
      <c r="F338" s="943">
        <v>15000</v>
      </c>
      <c r="G338" s="786">
        <f t="shared" si="14"/>
        <v>15000</v>
      </c>
      <c r="H338" s="33" t="s">
        <v>398</v>
      </c>
      <c r="I338" s="33" t="s">
        <v>1308</v>
      </c>
    </row>
    <row r="339" spans="1:9">
      <c r="A339" s="33">
        <v>317</v>
      </c>
      <c r="B339" s="945" t="s">
        <v>828</v>
      </c>
      <c r="C339" s="780" t="s">
        <v>1321</v>
      </c>
      <c r="D339" s="823">
        <v>1</v>
      </c>
      <c r="E339" s="595" t="s">
        <v>491</v>
      </c>
      <c r="F339" s="943">
        <v>10000</v>
      </c>
      <c r="G339" s="786">
        <f t="shared" si="14"/>
        <v>10000</v>
      </c>
      <c r="H339" s="33" t="s">
        <v>398</v>
      </c>
      <c r="I339" s="33" t="s">
        <v>1308</v>
      </c>
    </row>
    <row r="340" spans="1:9">
      <c r="A340" s="33">
        <v>318</v>
      </c>
      <c r="B340" s="944" t="s">
        <v>655</v>
      </c>
      <c r="C340" s="780" t="s">
        <v>1321</v>
      </c>
      <c r="D340" s="823">
        <v>1</v>
      </c>
      <c r="E340" s="595" t="s">
        <v>491</v>
      </c>
      <c r="F340" s="943">
        <v>50000</v>
      </c>
      <c r="G340" s="786">
        <f t="shared" si="14"/>
        <v>50000</v>
      </c>
      <c r="H340" s="33" t="s">
        <v>398</v>
      </c>
      <c r="I340" s="33" t="s">
        <v>1308</v>
      </c>
    </row>
    <row r="341" spans="1:9">
      <c r="A341" s="33">
        <v>319</v>
      </c>
      <c r="B341" s="944" t="s">
        <v>652</v>
      </c>
      <c r="C341" s="780" t="s">
        <v>1321</v>
      </c>
      <c r="D341" s="823">
        <v>1</v>
      </c>
      <c r="E341" s="595" t="s">
        <v>491</v>
      </c>
      <c r="F341" s="943">
        <v>1000</v>
      </c>
      <c r="G341" s="786">
        <f t="shared" si="14"/>
        <v>1000</v>
      </c>
      <c r="H341" s="24" t="s">
        <v>398</v>
      </c>
      <c r="I341" s="33" t="s">
        <v>1308</v>
      </c>
    </row>
    <row r="342" spans="1:9">
      <c r="A342" s="33">
        <v>320</v>
      </c>
      <c r="B342" s="944" t="s">
        <v>1727</v>
      </c>
      <c r="C342" s="780" t="s">
        <v>1321</v>
      </c>
      <c r="D342" s="823">
        <v>1</v>
      </c>
      <c r="E342" s="595" t="s">
        <v>491</v>
      </c>
      <c r="F342" s="943">
        <v>5000</v>
      </c>
      <c r="G342" s="786">
        <f t="shared" si="14"/>
        <v>5000</v>
      </c>
      <c r="H342" s="33" t="s">
        <v>398</v>
      </c>
      <c r="I342" s="33" t="s">
        <v>1308</v>
      </c>
    </row>
    <row r="343" spans="1:9">
      <c r="A343" s="33">
        <v>321</v>
      </c>
      <c r="B343" s="957" t="s">
        <v>818</v>
      </c>
      <c r="C343" s="780" t="s">
        <v>1321</v>
      </c>
      <c r="D343" s="823">
        <v>1</v>
      </c>
      <c r="E343" s="595" t="s">
        <v>491</v>
      </c>
      <c r="F343" s="943">
        <v>153525.5</v>
      </c>
      <c r="G343" s="786">
        <f t="shared" ref="G343" si="16">D343*F343</f>
        <v>153525.5</v>
      </c>
      <c r="H343" s="24" t="s">
        <v>398</v>
      </c>
      <c r="I343" s="33" t="s">
        <v>1308</v>
      </c>
    </row>
    <row r="344" spans="1:9">
      <c r="A344" s="33">
        <v>322</v>
      </c>
      <c r="B344" s="958" t="s">
        <v>816</v>
      </c>
      <c r="C344" s="780" t="s">
        <v>1321</v>
      </c>
      <c r="D344" s="823">
        <v>1</v>
      </c>
      <c r="E344" s="595" t="s">
        <v>491</v>
      </c>
      <c r="F344" s="943">
        <v>128240</v>
      </c>
      <c r="G344" s="786">
        <f>D344*F344</f>
        <v>128240</v>
      </c>
      <c r="H344" s="33" t="s">
        <v>398</v>
      </c>
      <c r="I344" s="33" t="s">
        <v>1308</v>
      </c>
    </row>
    <row r="345" spans="1:9">
      <c r="A345" s="33">
        <v>323</v>
      </c>
      <c r="B345" s="946" t="s">
        <v>1754</v>
      </c>
      <c r="C345" s="780" t="s">
        <v>1321</v>
      </c>
      <c r="D345" s="823">
        <v>1</v>
      </c>
      <c r="E345" s="595" t="s">
        <v>491</v>
      </c>
      <c r="F345" s="943">
        <v>7500</v>
      </c>
      <c r="G345" s="786">
        <f>D345*F345</f>
        <v>7500</v>
      </c>
      <c r="H345" s="33" t="s">
        <v>398</v>
      </c>
      <c r="I345" s="33" t="s">
        <v>1308</v>
      </c>
    </row>
    <row r="346" spans="1:9">
      <c r="A346" s="33">
        <v>324</v>
      </c>
      <c r="B346" s="821" t="s">
        <v>665</v>
      </c>
      <c r="C346" s="780" t="s">
        <v>1321</v>
      </c>
      <c r="D346" s="823">
        <v>1</v>
      </c>
      <c r="E346" s="595" t="s">
        <v>491</v>
      </c>
      <c r="F346" s="943">
        <v>15835</v>
      </c>
      <c r="G346" s="786">
        <f t="shared" ref="G346:G352" si="17">D346*F346</f>
        <v>15835</v>
      </c>
      <c r="H346" s="33" t="s">
        <v>398</v>
      </c>
      <c r="I346" s="33" t="s">
        <v>1308</v>
      </c>
    </row>
    <row r="347" spans="1:9">
      <c r="A347" s="33">
        <v>325</v>
      </c>
      <c r="B347" s="942" t="s">
        <v>662</v>
      </c>
      <c r="C347" s="780" t="s">
        <v>1321</v>
      </c>
      <c r="D347" s="823">
        <v>1</v>
      </c>
      <c r="E347" s="595" t="s">
        <v>491</v>
      </c>
      <c r="F347" s="943">
        <v>6000</v>
      </c>
      <c r="G347" s="786">
        <f t="shared" si="17"/>
        <v>6000</v>
      </c>
      <c r="H347" s="33" t="s">
        <v>398</v>
      </c>
      <c r="I347" s="33" t="s">
        <v>1308</v>
      </c>
    </row>
    <row r="348" spans="1:9">
      <c r="A348" s="33">
        <v>326</v>
      </c>
      <c r="B348" s="942" t="s">
        <v>659</v>
      </c>
      <c r="C348" s="780" t="s">
        <v>1321</v>
      </c>
      <c r="D348" s="823">
        <v>1</v>
      </c>
      <c r="E348" s="595" t="s">
        <v>491</v>
      </c>
      <c r="F348" s="943">
        <v>10000</v>
      </c>
      <c r="G348" s="786">
        <f t="shared" si="17"/>
        <v>10000</v>
      </c>
      <c r="H348" s="33" t="s">
        <v>398</v>
      </c>
      <c r="I348" s="33" t="s">
        <v>1308</v>
      </c>
    </row>
    <row r="349" spans="1:9">
      <c r="A349" s="33">
        <v>327</v>
      </c>
      <c r="B349" s="821" t="s">
        <v>809</v>
      </c>
      <c r="C349" s="780" t="s">
        <v>1321</v>
      </c>
      <c r="D349" s="823">
        <v>1</v>
      </c>
      <c r="E349" s="595" t="s">
        <v>491</v>
      </c>
      <c r="F349" s="943">
        <v>40000</v>
      </c>
      <c r="G349" s="786">
        <f t="shared" si="17"/>
        <v>40000</v>
      </c>
      <c r="H349" s="33" t="s">
        <v>398</v>
      </c>
      <c r="I349" s="33" t="s">
        <v>1308</v>
      </c>
    </row>
    <row r="350" spans="1:9">
      <c r="A350" s="33">
        <v>328</v>
      </c>
      <c r="B350" s="944" t="s">
        <v>797</v>
      </c>
      <c r="C350" s="780" t="s">
        <v>1321</v>
      </c>
      <c r="D350" s="823">
        <v>1</v>
      </c>
      <c r="E350" s="595" t="s">
        <v>491</v>
      </c>
      <c r="F350" s="943">
        <v>40000</v>
      </c>
      <c r="G350" s="786">
        <f t="shared" si="17"/>
        <v>40000</v>
      </c>
      <c r="H350" s="33" t="s">
        <v>398</v>
      </c>
      <c r="I350" s="33" t="s">
        <v>1308</v>
      </c>
    </row>
    <row r="351" spans="1:9">
      <c r="A351" s="33">
        <v>329</v>
      </c>
      <c r="B351" s="942" t="s">
        <v>810</v>
      </c>
      <c r="C351" s="780" t="s">
        <v>1321</v>
      </c>
      <c r="D351" s="950">
        <v>1</v>
      </c>
      <c r="E351" s="917" t="s">
        <v>491</v>
      </c>
      <c r="F351" s="943">
        <v>100450</v>
      </c>
      <c r="G351" s="786">
        <f t="shared" si="17"/>
        <v>100450</v>
      </c>
      <c r="H351" s="33" t="s">
        <v>398</v>
      </c>
      <c r="I351" s="33" t="s">
        <v>1308</v>
      </c>
    </row>
    <row r="352" spans="1:9">
      <c r="A352" s="33">
        <v>330</v>
      </c>
      <c r="B352" s="821" t="s">
        <v>806</v>
      </c>
      <c r="C352" s="780" t="s">
        <v>1321</v>
      </c>
      <c r="D352" s="823">
        <v>1</v>
      </c>
      <c r="E352" s="595" t="s">
        <v>491</v>
      </c>
      <c r="F352" s="943">
        <v>67600</v>
      </c>
      <c r="G352" s="786">
        <f t="shared" si="17"/>
        <v>67600</v>
      </c>
      <c r="H352" s="33" t="s">
        <v>398</v>
      </c>
      <c r="I352" s="33" t="s">
        <v>1308</v>
      </c>
    </row>
    <row r="353" spans="1:9">
      <c r="A353" s="1089" t="s">
        <v>1686</v>
      </c>
      <c r="B353" s="1090"/>
      <c r="C353" s="1090"/>
      <c r="D353" s="1090"/>
      <c r="E353" s="1090"/>
      <c r="F353" s="1091"/>
      <c r="G353" s="782">
        <f>SUM(G331:G352)</f>
        <v>952317.16333333333</v>
      </c>
      <c r="H353" s="33"/>
      <c r="I353" s="33"/>
    </row>
  </sheetData>
  <mergeCells count="20">
    <mergeCell ref="B3:B4"/>
    <mergeCell ref="C3:C4"/>
    <mergeCell ref="D3:D4"/>
    <mergeCell ref="E3:E4"/>
    <mergeCell ref="F3:F4"/>
    <mergeCell ref="G3:G4"/>
    <mergeCell ref="A330:F330"/>
    <mergeCell ref="A353:F353"/>
    <mergeCell ref="A171:F171"/>
    <mergeCell ref="A208:F208"/>
    <mergeCell ref="A238:F238"/>
    <mergeCell ref="A272:F272"/>
    <mergeCell ref="A302:F302"/>
    <mergeCell ref="A28:F28"/>
    <mergeCell ref="A55:F55"/>
    <mergeCell ref="A86:F86"/>
    <mergeCell ref="A118:F118"/>
    <mergeCell ref="A145:F145"/>
    <mergeCell ref="H3:H4"/>
    <mergeCell ref="I3:I4"/>
  </mergeCells>
  <pageMargins left="0.51181102362204722" right="0.51181102362204722" top="0.74803149606299213" bottom="0.55118110236220474" header="0" footer="0"/>
  <pageSetup paperSize="9" scale="5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0"/>
  <sheetViews>
    <sheetView zoomScaleNormal="100" workbookViewId="0">
      <selection activeCell="A2" sqref="A2:XFD4"/>
    </sheetView>
  </sheetViews>
  <sheetFormatPr defaultRowHeight="12.75"/>
  <cols>
    <col min="2" max="2" width="27" style="679" customWidth="1"/>
    <col min="3" max="3" width="13.28515625" style="679" customWidth="1"/>
    <col min="4" max="5" width="13.7109375" customWidth="1"/>
    <col min="6" max="6" width="14.42578125" style="699" customWidth="1"/>
    <col min="7" max="7" width="13.28515625" style="699" customWidth="1"/>
    <col min="8" max="8" width="15" customWidth="1"/>
    <col min="9" max="9" width="14.28515625" customWidth="1"/>
  </cols>
  <sheetData>
    <row r="1" spans="1:9" ht="20.25" customHeight="1"/>
    <row r="2" spans="1:9" ht="20.25" customHeight="1"/>
    <row r="3" spans="1:9" ht="33.75" customHeight="1">
      <c r="B3" s="682" t="s">
        <v>1324</v>
      </c>
      <c r="F3" s="1100"/>
      <c r="G3" s="1100"/>
    </row>
    <row r="4" spans="1:9" ht="15" customHeight="1"/>
    <row r="5" spans="1:9" s="3" customFormat="1" ht="15.75" customHeight="1">
      <c r="A5" s="753" t="s">
        <v>2</v>
      </c>
      <c r="B5" s="1039" t="s">
        <v>1276</v>
      </c>
      <c r="C5" s="1039" t="s">
        <v>1277</v>
      </c>
      <c r="D5" s="1098" t="s">
        <v>5</v>
      </c>
      <c r="E5" s="1059" t="s">
        <v>421</v>
      </c>
      <c r="F5" s="1099" t="s">
        <v>582</v>
      </c>
      <c r="G5" s="1101" t="s">
        <v>1284</v>
      </c>
      <c r="H5" s="1041" t="s">
        <v>1307</v>
      </c>
      <c r="I5" s="1039" t="s">
        <v>1279</v>
      </c>
    </row>
    <row r="6" spans="1:9" s="3" customFormat="1" ht="15.75">
      <c r="A6" s="753" t="s">
        <v>1275</v>
      </c>
      <c r="B6" s="1039"/>
      <c r="C6" s="1039"/>
      <c r="D6" s="1098"/>
      <c r="E6" s="1060"/>
      <c r="F6" s="1099"/>
      <c r="G6" s="1102"/>
      <c r="H6" s="1042"/>
      <c r="I6" s="1039"/>
    </row>
    <row r="7" spans="1:9" s="3" customFormat="1" ht="25.5">
      <c r="A7" s="33">
        <v>1</v>
      </c>
      <c r="B7" s="787" t="s">
        <v>1325</v>
      </c>
      <c r="C7" s="787" t="s">
        <v>1321</v>
      </c>
      <c r="D7" s="811">
        <v>390</v>
      </c>
      <c r="E7" s="776" t="s">
        <v>99</v>
      </c>
      <c r="F7" s="792">
        <v>275</v>
      </c>
      <c r="G7" s="792">
        <f>D7*F7</f>
        <v>107250</v>
      </c>
      <c r="H7" s="33" t="s">
        <v>1322</v>
      </c>
      <c r="I7" s="33" t="s">
        <v>1308</v>
      </c>
    </row>
    <row r="8" spans="1:9" s="3" customFormat="1" ht="25.5">
      <c r="A8" s="33">
        <v>2</v>
      </c>
      <c r="B8" s="787" t="s">
        <v>1326</v>
      </c>
      <c r="C8" s="787" t="s">
        <v>1321</v>
      </c>
      <c r="D8" s="811">
        <v>300</v>
      </c>
      <c r="E8" s="776" t="s">
        <v>99</v>
      </c>
      <c r="F8" s="792">
        <v>421.5</v>
      </c>
      <c r="G8" s="792">
        <f t="shared" ref="G8:G71" si="0">D8*F8</f>
        <v>126450</v>
      </c>
      <c r="H8" s="33" t="s">
        <v>1322</v>
      </c>
      <c r="I8" s="33" t="s">
        <v>1308</v>
      </c>
    </row>
    <row r="9" spans="1:9" s="3" customFormat="1" ht="25.5">
      <c r="A9" s="33">
        <v>3</v>
      </c>
      <c r="B9" s="787" t="s">
        <v>1327</v>
      </c>
      <c r="C9" s="787" t="s">
        <v>1321</v>
      </c>
      <c r="D9" s="811">
        <v>1060</v>
      </c>
      <c r="E9" s="776" t="s">
        <v>99</v>
      </c>
      <c r="F9" s="792">
        <v>181.5</v>
      </c>
      <c r="G9" s="792">
        <f t="shared" si="0"/>
        <v>192390</v>
      </c>
      <c r="H9" s="33" t="s">
        <v>1322</v>
      </c>
      <c r="I9" s="33" t="s">
        <v>1308</v>
      </c>
    </row>
    <row r="10" spans="1:9" s="3" customFormat="1" ht="25.5">
      <c r="A10" s="33">
        <v>4</v>
      </c>
      <c r="B10" s="787" t="s">
        <v>1328</v>
      </c>
      <c r="C10" s="787" t="s">
        <v>1321</v>
      </c>
      <c r="D10" s="811">
        <v>580</v>
      </c>
      <c r="E10" s="776" t="s">
        <v>99</v>
      </c>
      <c r="F10" s="792">
        <v>36</v>
      </c>
      <c r="G10" s="792">
        <f t="shared" si="0"/>
        <v>20880</v>
      </c>
      <c r="H10" s="33" t="s">
        <v>1322</v>
      </c>
      <c r="I10" s="33" t="s">
        <v>1308</v>
      </c>
    </row>
    <row r="11" spans="1:9" s="3" customFormat="1" ht="25.5">
      <c r="A11" s="33">
        <v>5</v>
      </c>
      <c r="B11" s="787" t="s">
        <v>1329</v>
      </c>
      <c r="C11" s="787" t="s">
        <v>1321</v>
      </c>
      <c r="D11" s="811">
        <v>500</v>
      </c>
      <c r="E11" s="776" t="s">
        <v>12</v>
      </c>
      <c r="F11" s="792">
        <v>3.1</v>
      </c>
      <c r="G11" s="792">
        <f t="shared" si="0"/>
        <v>1550</v>
      </c>
      <c r="H11" s="33" t="s">
        <v>1322</v>
      </c>
      <c r="I11" s="33" t="s">
        <v>1308</v>
      </c>
    </row>
    <row r="12" spans="1:9" s="3" customFormat="1" ht="25.5">
      <c r="A12" s="33">
        <v>6</v>
      </c>
      <c r="B12" s="787" t="s">
        <v>1330</v>
      </c>
      <c r="C12" s="787" t="s">
        <v>1321</v>
      </c>
      <c r="D12" s="811">
        <v>560</v>
      </c>
      <c r="E12" s="776" t="s">
        <v>99</v>
      </c>
      <c r="F12" s="792">
        <v>90.1</v>
      </c>
      <c r="G12" s="792">
        <f t="shared" si="0"/>
        <v>50456</v>
      </c>
      <c r="H12" s="33" t="s">
        <v>1322</v>
      </c>
      <c r="I12" s="33" t="s">
        <v>1308</v>
      </c>
    </row>
    <row r="13" spans="1:9" s="3" customFormat="1" ht="25.5">
      <c r="A13" s="33">
        <v>7</v>
      </c>
      <c r="B13" s="787" t="s">
        <v>1331</v>
      </c>
      <c r="C13" s="787" t="s">
        <v>1321</v>
      </c>
      <c r="D13" s="811">
        <v>950</v>
      </c>
      <c r="E13" s="776" t="s">
        <v>99</v>
      </c>
      <c r="F13" s="792">
        <v>550.5</v>
      </c>
      <c r="G13" s="792">
        <f t="shared" si="0"/>
        <v>522975</v>
      </c>
      <c r="H13" s="33" t="s">
        <v>1322</v>
      </c>
      <c r="I13" s="33" t="s">
        <v>1308</v>
      </c>
    </row>
    <row r="14" spans="1:9" s="3" customFormat="1" ht="25.5">
      <c r="A14" s="33">
        <v>8</v>
      </c>
      <c r="B14" s="787" t="s">
        <v>1332</v>
      </c>
      <c r="C14" s="787" t="s">
        <v>1321</v>
      </c>
      <c r="D14" s="811">
        <v>780</v>
      </c>
      <c r="E14" s="776" t="s">
        <v>99</v>
      </c>
      <c r="F14" s="792">
        <v>72.2</v>
      </c>
      <c r="G14" s="792">
        <f t="shared" si="0"/>
        <v>56316</v>
      </c>
      <c r="H14" s="33" t="s">
        <v>1322</v>
      </c>
      <c r="I14" s="33" t="s">
        <v>1308</v>
      </c>
    </row>
    <row r="15" spans="1:9" s="3" customFormat="1" ht="25.5">
      <c r="A15" s="33">
        <v>9</v>
      </c>
      <c r="B15" s="787" t="s">
        <v>1333</v>
      </c>
      <c r="C15" s="787" t="s">
        <v>1321</v>
      </c>
      <c r="D15" s="811">
        <v>800</v>
      </c>
      <c r="E15" s="776" t="s">
        <v>99</v>
      </c>
      <c r="F15" s="792">
        <v>173.3</v>
      </c>
      <c r="G15" s="792">
        <f t="shared" si="0"/>
        <v>138640</v>
      </c>
      <c r="H15" s="33" t="s">
        <v>1322</v>
      </c>
      <c r="I15" s="33" t="s">
        <v>1308</v>
      </c>
    </row>
    <row r="16" spans="1:9" s="3" customFormat="1" ht="25.5">
      <c r="A16" s="33">
        <v>10</v>
      </c>
      <c r="B16" s="787" t="s">
        <v>1334</v>
      </c>
      <c r="C16" s="787" t="s">
        <v>1321</v>
      </c>
      <c r="D16" s="811">
        <v>13400</v>
      </c>
      <c r="E16" s="776" t="s">
        <v>1005</v>
      </c>
      <c r="F16" s="792">
        <v>3.3</v>
      </c>
      <c r="G16" s="792">
        <f t="shared" si="0"/>
        <v>44220</v>
      </c>
      <c r="H16" s="33" t="s">
        <v>1322</v>
      </c>
      <c r="I16" s="33" t="s">
        <v>1308</v>
      </c>
    </row>
    <row r="17" spans="1:9" s="3" customFormat="1" ht="25.5">
      <c r="A17" s="33">
        <v>11</v>
      </c>
      <c r="B17" s="787" t="s">
        <v>1335</v>
      </c>
      <c r="C17" s="787" t="s">
        <v>1321</v>
      </c>
      <c r="D17" s="811">
        <v>745</v>
      </c>
      <c r="E17" s="776" t="s">
        <v>99</v>
      </c>
      <c r="F17" s="792">
        <v>331.3</v>
      </c>
      <c r="G17" s="792">
        <f t="shared" si="0"/>
        <v>246818.5</v>
      </c>
      <c r="H17" s="33" t="s">
        <v>1322</v>
      </c>
      <c r="I17" s="33" t="s">
        <v>1308</v>
      </c>
    </row>
    <row r="18" spans="1:9" s="3" customFormat="1" ht="25.5">
      <c r="A18" s="33">
        <v>12</v>
      </c>
      <c r="B18" s="787" t="s">
        <v>1336</v>
      </c>
      <c r="C18" s="787" t="s">
        <v>1321</v>
      </c>
      <c r="D18" s="811">
        <v>480</v>
      </c>
      <c r="E18" s="776" t="s">
        <v>99</v>
      </c>
      <c r="F18" s="792">
        <v>199</v>
      </c>
      <c r="G18" s="792">
        <f t="shared" si="0"/>
        <v>95520</v>
      </c>
      <c r="H18" s="33" t="s">
        <v>1322</v>
      </c>
      <c r="I18" s="33" t="s">
        <v>1308</v>
      </c>
    </row>
    <row r="19" spans="1:9" s="3" customFormat="1" ht="25.5">
      <c r="A19" s="33">
        <v>13</v>
      </c>
      <c r="B19" s="787" t="s">
        <v>1337</v>
      </c>
      <c r="C19" s="787" t="s">
        <v>1321</v>
      </c>
      <c r="D19" s="811">
        <v>2200</v>
      </c>
      <c r="E19" s="776" t="s">
        <v>940</v>
      </c>
      <c r="F19" s="792">
        <v>45.9</v>
      </c>
      <c r="G19" s="792">
        <f t="shared" si="0"/>
        <v>100980</v>
      </c>
      <c r="H19" s="33" t="s">
        <v>1322</v>
      </c>
      <c r="I19" s="33" t="s">
        <v>1308</v>
      </c>
    </row>
    <row r="20" spans="1:9" s="3" customFormat="1" ht="25.5">
      <c r="A20" s="33">
        <v>14</v>
      </c>
      <c r="B20" s="787" t="s">
        <v>1338</v>
      </c>
      <c r="C20" s="787" t="s">
        <v>1321</v>
      </c>
      <c r="D20" s="811">
        <v>985</v>
      </c>
      <c r="E20" s="776" t="s">
        <v>99</v>
      </c>
      <c r="F20" s="792">
        <v>197.7</v>
      </c>
      <c r="G20" s="792">
        <f t="shared" si="0"/>
        <v>194734.5</v>
      </c>
      <c r="H20" s="33" t="s">
        <v>1322</v>
      </c>
      <c r="I20" s="33" t="s">
        <v>1308</v>
      </c>
    </row>
    <row r="21" spans="1:9" s="3" customFormat="1" ht="25.5">
      <c r="A21" s="33">
        <v>15</v>
      </c>
      <c r="B21" s="787" t="s">
        <v>1339</v>
      </c>
      <c r="C21" s="787" t="s">
        <v>1321</v>
      </c>
      <c r="D21" s="811">
        <v>205</v>
      </c>
      <c r="E21" s="776" t="s">
        <v>99</v>
      </c>
      <c r="F21" s="792">
        <v>553.29999999999995</v>
      </c>
      <c r="G21" s="792">
        <f t="shared" si="0"/>
        <v>113426.49999999999</v>
      </c>
      <c r="H21" s="33" t="s">
        <v>1322</v>
      </c>
      <c r="I21" s="33" t="s">
        <v>1308</v>
      </c>
    </row>
    <row r="22" spans="1:9" s="3" customFormat="1" ht="25.5">
      <c r="A22" s="33">
        <v>16</v>
      </c>
      <c r="B22" s="787" t="s">
        <v>1340</v>
      </c>
      <c r="C22" s="787" t="s">
        <v>1321</v>
      </c>
      <c r="D22" s="811">
        <v>2150</v>
      </c>
      <c r="E22" s="776" t="s">
        <v>99</v>
      </c>
      <c r="F22" s="792">
        <v>364.2</v>
      </c>
      <c r="G22" s="792">
        <f t="shared" si="0"/>
        <v>783030</v>
      </c>
      <c r="H22" s="33" t="s">
        <v>1322</v>
      </c>
      <c r="I22" s="33" t="s">
        <v>1308</v>
      </c>
    </row>
    <row r="23" spans="1:9" s="3" customFormat="1" ht="25.5">
      <c r="A23" s="33">
        <v>17</v>
      </c>
      <c r="B23" s="787" t="s">
        <v>1341</v>
      </c>
      <c r="C23" s="787" t="s">
        <v>1321</v>
      </c>
      <c r="D23" s="811">
        <v>155</v>
      </c>
      <c r="E23" s="776" t="s">
        <v>99</v>
      </c>
      <c r="F23" s="792">
        <v>107.8</v>
      </c>
      <c r="G23" s="792">
        <f t="shared" si="0"/>
        <v>16709</v>
      </c>
      <c r="H23" s="33" t="s">
        <v>1322</v>
      </c>
      <c r="I23" s="33" t="s">
        <v>1308</v>
      </c>
    </row>
    <row r="24" spans="1:9" s="3" customFormat="1" ht="25.5">
      <c r="A24" s="33">
        <v>18</v>
      </c>
      <c r="B24" s="787" t="s">
        <v>1342</v>
      </c>
      <c r="C24" s="787" t="s">
        <v>1321</v>
      </c>
      <c r="D24" s="811">
        <v>450</v>
      </c>
      <c r="E24" s="776" t="s">
        <v>99</v>
      </c>
      <c r="F24" s="792">
        <v>227.1</v>
      </c>
      <c r="G24" s="792">
        <f t="shared" si="0"/>
        <v>102195</v>
      </c>
      <c r="H24" s="33" t="s">
        <v>1322</v>
      </c>
      <c r="I24" s="33" t="s">
        <v>1308</v>
      </c>
    </row>
    <row r="25" spans="1:9" s="3" customFormat="1" ht="25.5">
      <c r="A25" s="33">
        <v>19</v>
      </c>
      <c r="B25" s="787" t="s">
        <v>1343</v>
      </c>
      <c r="C25" s="787" t="s">
        <v>1321</v>
      </c>
      <c r="D25" s="811">
        <v>15</v>
      </c>
      <c r="E25" s="776" t="s">
        <v>99</v>
      </c>
      <c r="F25" s="792">
        <v>268</v>
      </c>
      <c r="G25" s="792">
        <f t="shared" si="0"/>
        <v>4020</v>
      </c>
      <c r="H25" s="33" t="s">
        <v>1322</v>
      </c>
      <c r="I25" s="33" t="s">
        <v>1308</v>
      </c>
    </row>
    <row r="26" spans="1:9" s="3" customFormat="1" ht="25.5">
      <c r="A26" s="33">
        <v>20</v>
      </c>
      <c r="B26" s="787" t="s">
        <v>1344</v>
      </c>
      <c r="C26" s="787" t="s">
        <v>1321</v>
      </c>
      <c r="D26" s="811">
        <v>175</v>
      </c>
      <c r="E26" s="776" t="s">
        <v>99</v>
      </c>
      <c r="F26" s="792">
        <v>261.5</v>
      </c>
      <c r="G26" s="792">
        <f t="shared" si="0"/>
        <v>45762.5</v>
      </c>
      <c r="H26" s="33" t="s">
        <v>1322</v>
      </c>
      <c r="I26" s="33" t="s">
        <v>1308</v>
      </c>
    </row>
    <row r="27" spans="1:9" s="3" customFormat="1" ht="25.5">
      <c r="A27" s="33">
        <v>21</v>
      </c>
      <c r="B27" s="787" t="s">
        <v>1345</v>
      </c>
      <c r="C27" s="787" t="s">
        <v>1321</v>
      </c>
      <c r="D27" s="811">
        <v>82</v>
      </c>
      <c r="E27" s="776" t="s">
        <v>99</v>
      </c>
      <c r="F27" s="792">
        <v>423.5</v>
      </c>
      <c r="G27" s="792">
        <f t="shared" si="0"/>
        <v>34727</v>
      </c>
      <c r="H27" s="33" t="s">
        <v>1322</v>
      </c>
      <c r="I27" s="33" t="s">
        <v>1308</v>
      </c>
    </row>
    <row r="28" spans="1:9" s="3" customFormat="1" ht="25.5">
      <c r="A28" s="33">
        <v>22</v>
      </c>
      <c r="B28" s="787" t="s">
        <v>1346</v>
      </c>
      <c r="C28" s="787" t="s">
        <v>1321</v>
      </c>
      <c r="D28" s="811">
        <v>600</v>
      </c>
      <c r="E28" s="776" t="s">
        <v>99</v>
      </c>
      <c r="F28" s="792">
        <v>185</v>
      </c>
      <c r="G28" s="792">
        <f t="shared" si="0"/>
        <v>111000</v>
      </c>
      <c r="H28" s="33" t="s">
        <v>1322</v>
      </c>
      <c r="I28" s="33" t="s">
        <v>1308</v>
      </c>
    </row>
    <row r="29" spans="1:9" s="3" customFormat="1" ht="25.5">
      <c r="A29" s="33">
        <v>23</v>
      </c>
      <c r="B29" s="787" t="s">
        <v>1347</v>
      </c>
      <c r="C29" s="787" t="s">
        <v>1321</v>
      </c>
      <c r="D29" s="811">
        <v>520</v>
      </c>
      <c r="E29" s="776" t="s">
        <v>99</v>
      </c>
      <c r="F29" s="792">
        <v>500.5</v>
      </c>
      <c r="G29" s="792">
        <f t="shared" si="0"/>
        <v>260260</v>
      </c>
      <c r="H29" s="33" t="s">
        <v>1322</v>
      </c>
      <c r="I29" s="33" t="s">
        <v>1308</v>
      </c>
    </row>
    <row r="30" spans="1:9" s="3" customFormat="1" ht="25.5">
      <c r="A30" s="33">
        <v>24</v>
      </c>
      <c r="B30" s="787" t="s">
        <v>1348</v>
      </c>
      <c r="C30" s="787" t="s">
        <v>1321</v>
      </c>
      <c r="D30" s="811">
        <v>27</v>
      </c>
      <c r="E30" s="776" t="s">
        <v>99</v>
      </c>
      <c r="F30" s="792">
        <v>2854.1</v>
      </c>
      <c r="G30" s="792">
        <f t="shared" si="0"/>
        <v>77060.7</v>
      </c>
      <c r="H30" s="33" t="s">
        <v>1322</v>
      </c>
      <c r="I30" s="33" t="s">
        <v>1308</v>
      </c>
    </row>
    <row r="31" spans="1:9" s="3" customFormat="1" ht="25.5">
      <c r="A31" s="33">
        <v>25</v>
      </c>
      <c r="B31" s="787" t="s">
        <v>1349</v>
      </c>
      <c r="C31" s="787" t="s">
        <v>1321</v>
      </c>
      <c r="D31" s="811">
        <v>415</v>
      </c>
      <c r="E31" s="776" t="s">
        <v>99</v>
      </c>
      <c r="F31" s="792">
        <v>78</v>
      </c>
      <c r="G31" s="792">
        <f t="shared" si="0"/>
        <v>32370</v>
      </c>
      <c r="H31" s="33" t="s">
        <v>1322</v>
      </c>
      <c r="I31" s="33" t="s">
        <v>1308</v>
      </c>
    </row>
    <row r="32" spans="1:9" s="3" customFormat="1" ht="25.5">
      <c r="A32" s="33">
        <v>26</v>
      </c>
      <c r="B32" s="787" t="s">
        <v>1350</v>
      </c>
      <c r="C32" s="787" t="s">
        <v>1321</v>
      </c>
      <c r="D32" s="811">
        <v>660</v>
      </c>
      <c r="E32" s="776" t="s">
        <v>99</v>
      </c>
      <c r="F32" s="792">
        <v>336.8</v>
      </c>
      <c r="G32" s="792">
        <f t="shared" si="0"/>
        <v>222288</v>
      </c>
      <c r="H32" s="33" t="s">
        <v>1322</v>
      </c>
      <c r="I32" s="33" t="s">
        <v>1308</v>
      </c>
    </row>
    <row r="33" spans="1:9" s="3" customFormat="1" ht="25.5">
      <c r="A33" s="33">
        <v>27</v>
      </c>
      <c r="B33" s="787" t="s">
        <v>1351</v>
      </c>
      <c r="C33" s="787" t="s">
        <v>1321</v>
      </c>
      <c r="D33" s="811">
        <v>110</v>
      </c>
      <c r="E33" s="776" t="s">
        <v>99</v>
      </c>
      <c r="F33" s="792">
        <v>179.8</v>
      </c>
      <c r="G33" s="792">
        <f t="shared" si="0"/>
        <v>19778</v>
      </c>
      <c r="H33" s="33" t="s">
        <v>1322</v>
      </c>
      <c r="I33" s="33" t="s">
        <v>1308</v>
      </c>
    </row>
    <row r="34" spans="1:9" s="3" customFormat="1" ht="25.5">
      <c r="A34" s="33">
        <v>28</v>
      </c>
      <c r="B34" s="787" t="s">
        <v>1352</v>
      </c>
      <c r="C34" s="787" t="s">
        <v>1321</v>
      </c>
      <c r="D34" s="811">
        <v>490</v>
      </c>
      <c r="E34" s="776" t="s">
        <v>99</v>
      </c>
      <c r="F34" s="792">
        <v>506.6</v>
      </c>
      <c r="G34" s="792">
        <f t="shared" si="0"/>
        <v>248234</v>
      </c>
      <c r="H34" s="33" t="s">
        <v>1322</v>
      </c>
      <c r="I34" s="33" t="s">
        <v>1308</v>
      </c>
    </row>
    <row r="35" spans="1:9" s="3" customFormat="1" ht="25.5">
      <c r="A35" s="33">
        <v>29</v>
      </c>
      <c r="B35" s="787" t="s">
        <v>1353</v>
      </c>
      <c r="C35" s="787" t="s">
        <v>1321</v>
      </c>
      <c r="D35" s="811">
        <v>390</v>
      </c>
      <c r="E35" s="776" t="s">
        <v>99</v>
      </c>
      <c r="F35" s="792">
        <v>6338.8</v>
      </c>
      <c r="G35" s="792">
        <f t="shared" si="0"/>
        <v>2472132</v>
      </c>
      <c r="H35" s="33" t="s">
        <v>1322</v>
      </c>
      <c r="I35" s="33" t="s">
        <v>1308</v>
      </c>
    </row>
    <row r="36" spans="1:9" s="3" customFormat="1" ht="25.5">
      <c r="A36" s="33">
        <v>30</v>
      </c>
      <c r="B36" s="787" t="s">
        <v>1354</v>
      </c>
      <c r="C36" s="787" t="s">
        <v>1321</v>
      </c>
      <c r="D36" s="811">
        <v>325</v>
      </c>
      <c r="E36" s="776" t="s">
        <v>99</v>
      </c>
      <c r="F36" s="792">
        <v>187</v>
      </c>
      <c r="G36" s="792">
        <f t="shared" si="0"/>
        <v>60775</v>
      </c>
      <c r="H36" s="33" t="s">
        <v>1322</v>
      </c>
      <c r="I36" s="33" t="s">
        <v>1308</v>
      </c>
    </row>
    <row r="37" spans="1:9" s="3" customFormat="1" ht="25.5">
      <c r="A37" s="33">
        <v>31</v>
      </c>
      <c r="B37" s="787" t="s">
        <v>1355</v>
      </c>
      <c r="C37" s="787" t="s">
        <v>1321</v>
      </c>
      <c r="D37" s="811">
        <v>1805</v>
      </c>
      <c r="E37" s="776" t="s">
        <v>99</v>
      </c>
      <c r="F37" s="792">
        <v>116.3</v>
      </c>
      <c r="G37" s="792">
        <f t="shared" si="0"/>
        <v>209921.5</v>
      </c>
      <c r="H37" s="33" t="s">
        <v>1322</v>
      </c>
      <c r="I37" s="33" t="s">
        <v>1308</v>
      </c>
    </row>
    <row r="38" spans="1:9" s="3" customFormat="1" ht="25.5">
      <c r="A38" s="33">
        <v>32</v>
      </c>
      <c r="B38" s="787" t="s">
        <v>1356</v>
      </c>
      <c r="C38" s="787" t="s">
        <v>1321</v>
      </c>
      <c r="D38" s="811">
        <v>545</v>
      </c>
      <c r="E38" s="776" t="s">
        <v>99</v>
      </c>
      <c r="F38" s="792">
        <v>349.5</v>
      </c>
      <c r="G38" s="792">
        <f t="shared" si="0"/>
        <v>190477.5</v>
      </c>
      <c r="H38" s="33" t="s">
        <v>1322</v>
      </c>
      <c r="I38" s="33" t="s">
        <v>1308</v>
      </c>
    </row>
    <row r="39" spans="1:9" s="3" customFormat="1" ht="25.5">
      <c r="A39" s="33">
        <v>33</v>
      </c>
      <c r="B39" s="787" t="s">
        <v>1357</v>
      </c>
      <c r="C39" s="787" t="s">
        <v>1321</v>
      </c>
      <c r="D39" s="811">
        <v>1010</v>
      </c>
      <c r="E39" s="776" t="s">
        <v>99</v>
      </c>
      <c r="F39" s="792">
        <v>420.6</v>
      </c>
      <c r="G39" s="792">
        <f t="shared" si="0"/>
        <v>424806</v>
      </c>
      <c r="H39" s="33" t="s">
        <v>1322</v>
      </c>
      <c r="I39" s="33" t="s">
        <v>1308</v>
      </c>
    </row>
    <row r="40" spans="1:9" s="3" customFormat="1" ht="25.5">
      <c r="A40" s="33">
        <v>34</v>
      </c>
      <c r="B40" s="787" t="s">
        <v>1358</v>
      </c>
      <c r="C40" s="787" t="s">
        <v>1321</v>
      </c>
      <c r="D40" s="811">
        <v>75</v>
      </c>
      <c r="E40" s="776" t="s">
        <v>99</v>
      </c>
      <c r="F40" s="792">
        <v>222.5</v>
      </c>
      <c r="G40" s="792">
        <f t="shared" si="0"/>
        <v>16687.5</v>
      </c>
      <c r="H40" s="33" t="s">
        <v>1322</v>
      </c>
      <c r="I40" s="33" t="s">
        <v>1308</v>
      </c>
    </row>
    <row r="41" spans="1:9" s="3" customFormat="1" ht="25.5">
      <c r="A41" s="33">
        <v>35</v>
      </c>
      <c r="B41" s="787" t="s">
        <v>1359</v>
      </c>
      <c r="C41" s="787" t="s">
        <v>1321</v>
      </c>
      <c r="D41" s="811">
        <v>4880</v>
      </c>
      <c r="E41" s="776" t="s">
        <v>99</v>
      </c>
      <c r="F41" s="792">
        <v>68.599999999999994</v>
      </c>
      <c r="G41" s="792">
        <f t="shared" si="0"/>
        <v>334768</v>
      </c>
      <c r="H41" s="33" t="s">
        <v>1322</v>
      </c>
      <c r="I41" s="33" t="s">
        <v>1308</v>
      </c>
    </row>
    <row r="42" spans="1:9" s="3" customFormat="1" ht="25.5">
      <c r="A42" s="33">
        <v>36</v>
      </c>
      <c r="B42" s="787" t="s">
        <v>1360</v>
      </c>
      <c r="C42" s="787" t="s">
        <v>1321</v>
      </c>
      <c r="D42" s="811">
        <v>201</v>
      </c>
      <c r="E42" s="776" t="s">
        <v>99</v>
      </c>
      <c r="F42" s="792">
        <v>377.2</v>
      </c>
      <c r="G42" s="792">
        <f t="shared" si="0"/>
        <v>75817.2</v>
      </c>
      <c r="H42" s="33" t="s">
        <v>1322</v>
      </c>
      <c r="I42" s="33" t="s">
        <v>1308</v>
      </c>
    </row>
    <row r="43" spans="1:9" s="3" customFormat="1" ht="25.5">
      <c r="A43" s="33">
        <v>37</v>
      </c>
      <c r="B43" s="787" t="s">
        <v>1361</v>
      </c>
      <c r="C43" s="787" t="s">
        <v>1321</v>
      </c>
      <c r="D43" s="811">
        <v>364</v>
      </c>
      <c r="E43" s="776" t="s">
        <v>99</v>
      </c>
      <c r="F43" s="792">
        <v>112.3</v>
      </c>
      <c r="G43" s="792">
        <f t="shared" si="0"/>
        <v>40877.199999999997</v>
      </c>
      <c r="H43" s="33" t="s">
        <v>1322</v>
      </c>
      <c r="I43" s="33" t="s">
        <v>1308</v>
      </c>
    </row>
    <row r="44" spans="1:9" s="3" customFormat="1" ht="25.5">
      <c r="A44" s="33">
        <v>38</v>
      </c>
      <c r="B44" s="787" t="s">
        <v>1362</v>
      </c>
      <c r="C44" s="787" t="s">
        <v>1321</v>
      </c>
      <c r="D44" s="811">
        <v>450</v>
      </c>
      <c r="E44" s="776" t="s">
        <v>99</v>
      </c>
      <c r="F44" s="792">
        <v>388</v>
      </c>
      <c r="G44" s="792">
        <f t="shared" si="0"/>
        <v>174600</v>
      </c>
      <c r="H44" s="33" t="s">
        <v>1322</v>
      </c>
      <c r="I44" s="33" t="s">
        <v>1308</v>
      </c>
    </row>
    <row r="45" spans="1:9" s="3" customFormat="1" ht="25.5">
      <c r="A45" s="33">
        <v>39</v>
      </c>
      <c r="B45" s="787" t="s">
        <v>1313</v>
      </c>
      <c r="C45" s="787" t="s">
        <v>1321</v>
      </c>
      <c r="D45" s="811">
        <v>13600</v>
      </c>
      <c r="E45" s="776" t="s">
        <v>99</v>
      </c>
      <c r="F45" s="792">
        <v>65</v>
      </c>
      <c r="G45" s="792">
        <f t="shared" si="0"/>
        <v>884000</v>
      </c>
      <c r="H45" s="33" t="s">
        <v>1322</v>
      </c>
      <c r="I45" s="33" t="s">
        <v>1308</v>
      </c>
    </row>
    <row r="46" spans="1:9" s="3" customFormat="1" ht="25.5">
      <c r="A46" s="33">
        <v>40</v>
      </c>
      <c r="B46" s="787" t="s">
        <v>1363</v>
      </c>
      <c r="C46" s="787" t="s">
        <v>1321</v>
      </c>
      <c r="D46" s="811">
        <v>23</v>
      </c>
      <c r="E46" s="776" t="s">
        <v>99</v>
      </c>
      <c r="F46" s="792">
        <v>289</v>
      </c>
      <c r="G46" s="792">
        <f t="shared" si="0"/>
        <v>6647</v>
      </c>
      <c r="H46" s="33" t="s">
        <v>1322</v>
      </c>
      <c r="I46" s="33" t="s">
        <v>1308</v>
      </c>
    </row>
    <row r="47" spans="1:9" s="3" customFormat="1" ht="25.5">
      <c r="A47" s="33">
        <v>41</v>
      </c>
      <c r="B47" s="787" t="s">
        <v>1364</v>
      </c>
      <c r="C47" s="787" t="s">
        <v>1321</v>
      </c>
      <c r="D47" s="811">
        <v>382</v>
      </c>
      <c r="E47" s="776" t="s">
        <v>99</v>
      </c>
      <c r="F47" s="792">
        <v>397</v>
      </c>
      <c r="G47" s="792">
        <f t="shared" si="0"/>
        <v>151654</v>
      </c>
      <c r="H47" s="33" t="s">
        <v>1322</v>
      </c>
      <c r="I47" s="33" t="s">
        <v>1308</v>
      </c>
    </row>
    <row r="48" spans="1:9" s="3" customFormat="1" ht="25.5">
      <c r="A48" s="33">
        <v>42</v>
      </c>
      <c r="B48" s="787" t="s">
        <v>1365</v>
      </c>
      <c r="C48" s="787" t="s">
        <v>1321</v>
      </c>
      <c r="D48" s="811">
        <v>6360</v>
      </c>
      <c r="E48" s="776" t="s">
        <v>99</v>
      </c>
      <c r="F48" s="792">
        <v>163.4</v>
      </c>
      <c r="G48" s="792">
        <f t="shared" si="0"/>
        <v>1039224</v>
      </c>
      <c r="H48" s="33" t="s">
        <v>1322</v>
      </c>
      <c r="I48" s="33" t="s">
        <v>1308</v>
      </c>
    </row>
    <row r="49" spans="1:9" s="3" customFormat="1" ht="25.5">
      <c r="A49" s="33">
        <v>43</v>
      </c>
      <c r="B49" s="787" t="s">
        <v>1366</v>
      </c>
      <c r="C49" s="787" t="s">
        <v>1321</v>
      </c>
      <c r="D49" s="811">
        <v>1182</v>
      </c>
      <c r="E49" s="776" t="s">
        <v>99</v>
      </c>
      <c r="F49" s="792">
        <v>195.1</v>
      </c>
      <c r="G49" s="792">
        <f t="shared" si="0"/>
        <v>230608.19999999998</v>
      </c>
      <c r="H49" s="33" t="s">
        <v>1322</v>
      </c>
      <c r="I49" s="33" t="s">
        <v>1308</v>
      </c>
    </row>
    <row r="50" spans="1:9" s="3" customFormat="1" ht="25.5">
      <c r="A50" s="33">
        <v>44</v>
      </c>
      <c r="B50" s="787" t="s">
        <v>1367</v>
      </c>
      <c r="C50" s="787" t="s">
        <v>1321</v>
      </c>
      <c r="D50" s="811">
        <v>180</v>
      </c>
      <c r="E50" s="776" t="s">
        <v>99</v>
      </c>
      <c r="F50" s="792">
        <v>296.7</v>
      </c>
      <c r="G50" s="792">
        <f t="shared" si="0"/>
        <v>53406</v>
      </c>
      <c r="H50" s="33" t="s">
        <v>1322</v>
      </c>
      <c r="I50" s="33" t="s">
        <v>1308</v>
      </c>
    </row>
    <row r="51" spans="1:9" s="3" customFormat="1" ht="25.5">
      <c r="A51" s="33">
        <v>45</v>
      </c>
      <c r="B51" s="787" t="s">
        <v>1368</v>
      </c>
      <c r="C51" s="787" t="s">
        <v>1321</v>
      </c>
      <c r="D51" s="811">
        <v>370</v>
      </c>
      <c r="E51" s="776" t="s">
        <v>99</v>
      </c>
      <c r="F51" s="792">
        <v>652</v>
      </c>
      <c r="G51" s="792">
        <f t="shared" si="0"/>
        <v>241240</v>
      </c>
      <c r="H51" s="33" t="s">
        <v>1322</v>
      </c>
      <c r="I51" s="33" t="s">
        <v>1308</v>
      </c>
    </row>
    <row r="52" spans="1:9" s="3" customFormat="1" ht="25.5">
      <c r="A52" s="33">
        <v>46</v>
      </c>
      <c r="B52" s="787" t="s">
        <v>1369</v>
      </c>
      <c r="C52" s="787" t="s">
        <v>1321</v>
      </c>
      <c r="D52" s="811">
        <v>55</v>
      </c>
      <c r="E52" s="776" t="s">
        <v>99</v>
      </c>
      <c r="F52" s="792">
        <v>410.5</v>
      </c>
      <c r="G52" s="792">
        <f t="shared" si="0"/>
        <v>22577.5</v>
      </c>
      <c r="H52" s="33" t="s">
        <v>1322</v>
      </c>
      <c r="I52" s="33" t="s">
        <v>1308</v>
      </c>
    </row>
    <row r="53" spans="1:9" s="3" customFormat="1" ht="25.5">
      <c r="A53" s="33">
        <v>47</v>
      </c>
      <c r="B53" s="787" t="s">
        <v>1370</v>
      </c>
      <c r="C53" s="787" t="s">
        <v>1321</v>
      </c>
      <c r="D53" s="811">
        <v>446</v>
      </c>
      <c r="E53" s="776" t="s">
        <v>99</v>
      </c>
      <c r="F53" s="792">
        <v>824.3</v>
      </c>
      <c r="G53" s="792">
        <f t="shared" si="0"/>
        <v>367637.8</v>
      </c>
      <c r="H53" s="33" t="s">
        <v>1322</v>
      </c>
      <c r="I53" s="33" t="s">
        <v>1308</v>
      </c>
    </row>
    <row r="54" spans="1:9" s="3" customFormat="1" ht="25.5">
      <c r="A54" s="33">
        <v>48</v>
      </c>
      <c r="B54" s="787" t="s">
        <v>1371</v>
      </c>
      <c r="C54" s="787" t="s">
        <v>1321</v>
      </c>
      <c r="D54" s="811">
        <v>133</v>
      </c>
      <c r="E54" s="776" t="s">
        <v>99</v>
      </c>
      <c r="F54" s="792">
        <v>831.8</v>
      </c>
      <c r="G54" s="792">
        <f t="shared" si="0"/>
        <v>110629.4</v>
      </c>
      <c r="H54" s="33" t="s">
        <v>1322</v>
      </c>
      <c r="I54" s="33" t="s">
        <v>1308</v>
      </c>
    </row>
    <row r="55" spans="1:9" s="3" customFormat="1" ht="25.5">
      <c r="A55" s="33">
        <v>49</v>
      </c>
      <c r="B55" s="787" t="s">
        <v>1372</v>
      </c>
      <c r="C55" s="787" t="s">
        <v>1321</v>
      </c>
      <c r="D55" s="811">
        <v>1062</v>
      </c>
      <c r="E55" s="776" t="s">
        <v>99</v>
      </c>
      <c r="F55" s="792">
        <v>1082.8</v>
      </c>
      <c r="G55" s="792">
        <f t="shared" si="0"/>
        <v>1149933.5999999999</v>
      </c>
      <c r="H55" s="33" t="s">
        <v>1322</v>
      </c>
      <c r="I55" s="33" t="s">
        <v>1308</v>
      </c>
    </row>
    <row r="56" spans="1:9" s="3" customFormat="1" ht="25.5">
      <c r="A56" s="33">
        <v>50</v>
      </c>
      <c r="B56" s="787" t="s">
        <v>1373</v>
      </c>
      <c r="C56" s="787" t="s">
        <v>1321</v>
      </c>
      <c r="D56" s="811">
        <v>1640</v>
      </c>
      <c r="E56" s="776" t="s">
        <v>12</v>
      </c>
      <c r="F56" s="792">
        <v>90</v>
      </c>
      <c r="G56" s="792">
        <f t="shared" si="0"/>
        <v>147600</v>
      </c>
      <c r="H56" s="33" t="s">
        <v>1322</v>
      </c>
      <c r="I56" s="33" t="s">
        <v>1308</v>
      </c>
    </row>
    <row r="57" spans="1:9" s="3" customFormat="1" ht="25.5">
      <c r="A57" s="33">
        <v>51</v>
      </c>
      <c r="B57" s="787" t="s">
        <v>1374</v>
      </c>
      <c r="C57" s="787" t="s">
        <v>1321</v>
      </c>
      <c r="D57" s="811">
        <v>105</v>
      </c>
      <c r="E57" s="776" t="s">
        <v>99</v>
      </c>
      <c r="F57" s="792">
        <v>4043.4</v>
      </c>
      <c r="G57" s="792">
        <f t="shared" si="0"/>
        <v>424557</v>
      </c>
      <c r="H57" s="33" t="s">
        <v>1322</v>
      </c>
      <c r="I57" s="33" t="s">
        <v>1308</v>
      </c>
    </row>
    <row r="58" spans="1:9" s="3" customFormat="1" ht="25.5">
      <c r="A58" s="33">
        <v>52</v>
      </c>
      <c r="B58" s="787" t="s">
        <v>1375</v>
      </c>
      <c r="C58" s="787" t="s">
        <v>1321</v>
      </c>
      <c r="D58" s="811">
        <v>57</v>
      </c>
      <c r="E58" s="776" t="s">
        <v>99</v>
      </c>
      <c r="F58" s="792">
        <v>222.6</v>
      </c>
      <c r="G58" s="792">
        <f t="shared" si="0"/>
        <v>12688.199999999999</v>
      </c>
      <c r="H58" s="33" t="s">
        <v>1322</v>
      </c>
      <c r="I58" s="33" t="s">
        <v>1308</v>
      </c>
    </row>
    <row r="59" spans="1:9" s="3" customFormat="1" ht="25.5">
      <c r="A59" s="33">
        <v>53</v>
      </c>
      <c r="B59" s="787" t="s">
        <v>1312</v>
      </c>
      <c r="C59" s="787" t="s">
        <v>1321</v>
      </c>
      <c r="D59" s="811">
        <v>1035</v>
      </c>
      <c r="E59" s="776" t="s">
        <v>99</v>
      </c>
      <c r="F59" s="792">
        <v>197.7</v>
      </c>
      <c r="G59" s="792">
        <f t="shared" si="0"/>
        <v>204619.5</v>
      </c>
      <c r="H59" s="33" t="s">
        <v>1322</v>
      </c>
      <c r="I59" s="33" t="s">
        <v>1308</v>
      </c>
    </row>
    <row r="60" spans="1:9" s="3" customFormat="1" ht="25.5">
      <c r="A60" s="33">
        <v>54</v>
      </c>
      <c r="B60" s="787" t="s">
        <v>1376</v>
      </c>
      <c r="C60" s="787" t="s">
        <v>1321</v>
      </c>
      <c r="D60" s="811">
        <v>150</v>
      </c>
      <c r="E60" s="776" t="s">
        <v>99</v>
      </c>
      <c r="F60" s="792">
        <v>135.5</v>
      </c>
      <c r="G60" s="792">
        <f t="shared" si="0"/>
        <v>20325</v>
      </c>
      <c r="H60" s="33" t="s">
        <v>1322</v>
      </c>
      <c r="I60" s="33" t="s">
        <v>1308</v>
      </c>
    </row>
    <row r="61" spans="1:9" s="3" customFormat="1" ht="25.5">
      <c r="A61" s="33">
        <v>55</v>
      </c>
      <c r="B61" s="787" t="s">
        <v>1311</v>
      </c>
      <c r="C61" s="787" t="s">
        <v>1321</v>
      </c>
      <c r="D61" s="811">
        <v>595</v>
      </c>
      <c r="E61" s="776" t="s">
        <v>99</v>
      </c>
      <c r="F61" s="792">
        <v>101.9</v>
      </c>
      <c r="G61" s="792">
        <f t="shared" si="0"/>
        <v>60630.5</v>
      </c>
      <c r="H61" s="33" t="s">
        <v>1322</v>
      </c>
      <c r="I61" s="33" t="s">
        <v>1308</v>
      </c>
    </row>
    <row r="62" spans="1:9" s="3" customFormat="1" ht="25.5">
      <c r="A62" s="33">
        <v>56</v>
      </c>
      <c r="B62" s="787" t="s">
        <v>1377</v>
      </c>
      <c r="C62" s="787" t="s">
        <v>1321</v>
      </c>
      <c r="D62" s="811">
        <v>300</v>
      </c>
      <c r="E62" s="776" t="s">
        <v>99</v>
      </c>
      <c r="F62" s="792">
        <v>80.599999999999994</v>
      </c>
      <c r="G62" s="792">
        <f t="shared" si="0"/>
        <v>24180</v>
      </c>
      <c r="H62" s="33" t="s">
        <v>1322</v>
      </c>
      <c r="I62" s="33" t="s">
        <v>1308</v>
      </c>
    </row>
    <row r="63" spans="1:9" s="3" customFormat="1" ht="25.5">
      <c r="A63" s="33">
        <v>57</v>
      </c>
      <c r="B63" s="787" t="s">
        <v>1378</v>
      </c>
      <c r="C63" s="787" t="s">
        <v>1321</v>
      </c>
      <c r="D63" s="811">
        <v>455</v>
      </c>
      <c r="E63" s="776" t="s">
        <v>99</v>
      </c>
      <c r="F63" s="792">
        <v>95.5</v>
      </c>
      <c r="G63" s="792">
        <f t="shared" si="0"/>
        <v>43452.5</v>
      </c>
      <c r="H63" s="33" t="s">
        <v>1322</v>
      </c>
      <c r="I63" s="33" t="s">
        <v>1308</v>
      </c>
    </row>
    <row r="64" spans="1:9" s="3" customFormat="1" ht="25.5">
      <c r="A64" s="33">
        <v>58</v>
      </c>
      <c r="B64" s="787" t="s">
        <v>1379</v>
      </c>
      <c r="C64" s="787" t="s">
        <v>1321</v>
      </c>
      <c r="D64" s="811">
        <v>246</v>
      </c>
      <c r="E64" s="776" t="s">
        <v>99</v>
      </c>
      <c r="F64" s="792">
        <v>108.6</v>
      </c>
      <c r="G64" s="792">
        <f t="shared" si="0"/>
        <v>26715.599999999999</v>
      </c>
      <c r="H64" s="33" t="s">
        <v>1322</v>
      </c>
      <c r="I64" s="33" t="s">
        <v>1308</v>
      </c>
    </row>
    <row r="65" spans="1:9" s="3" customFormat="1" ht="25.5">
      <c r="A65" s="33">
        <v>59</v>
      </c>
      <c r="B65" s="787" t="s">
        <v>1380</v>
      </c>
      <c r="C65" s="787" t="s">
        <v>1321</v>
      </c>
      <c r="D65" s="811">
        <v>2257</v>
      </c>
      <c r="E65" s="776" t="s">
        <v>99</v>
      </c>
      <c r="F65" s="792">
        <v>129.69999999999999</v>
      </c>
      <c r="G65" s="792">
        <f t="shared" si="0"/>
        <v>292732.89999999997</v>
      </c>
      <c r="H65" s="33" t="s">
        <v>1322</v>
      </c>
      <c r="I65" s="33" t="s">
        <v>1308</v>
      </c>
    </row>
    <row r="66" spans="1:9" s="3" customFormat="1" ht="25.5">
      <c r="A66" s="33">
        <v>60</v>
      </c>
      <c r="B66" s="787" t="s">
        <v>1381</v>
      </c>
      <c r="C66" s="787" t="s">
        <v>1321</v>
      </c>
      <c r="D66" s="811">
        <v>460</v>
      </c>
      <c r="E66" s="776" t="s">
        <v>99</v>
      </c>
      <c r="F66" s="792">
        <v>559.79999999999995</v>
      </c>
      <c r="G66" s="792">
        <f t="shared" si="0"/>
        <v>257507.99999999997</v>
      </c>
      <c r="H66" s="33" t="s">
        <v>1322</v>
      </c>
      <c r="I66" s="33" t="s">
        <v>1308</v>
      </c>
    </row>
    <row r="67" spans="1:9" s="3" customFormat="1" ht="25.5">
      <c r="A67" s="33">
        <v>61</v>
      </c>
      <c r="B67" s="787" t="s">
        <v>1382</v>
      </c>
      <c r="C67" s="787" t="s">
        <v>1321</v>
      </c>
      <c r="D67" s="811">
        <v>330</v>
      </c>
      <c r="E67" s="776" t="s">
        <v>99</v>
      </c>
      <c r="F67" s="792">
        <v>76.3</v>
      </c>
      <c r="G67" s="792">
        <f t="shared" si="0"/>
        <v>25179</v>
      </c>
      <c r="H67" s="33" t="s">
        <v>1322</v>
      </c>
      <c r="I67" s="33" t="s">
        <v>1308</v>
      </c>
    </row>
    <row r="68" spans="1:9" s="3" customFormat="1" ht="25.5">
      <c r="A68" s="33">
        <v>62</v>
      </c>
      <c r="B68" s="787" t="s">
        <v>1383</v>
      </c>
      <c r="C68" s="787" t="s">
        <v>1321</v>
      </c>
      <c r="D68" s="811">
        <v>22</v>
      </c>
      <c r="E68" s="776" t="s">
        <v>99</v>
      </c>
      <c r="F68" s="792">
        <v>350</v>
      </c>
      <c r="G68" s="792">
        <f t="shared" si="0"/>
        <v>7700</v>
      </c>
      <c r="H68" s="33" t="s">
        <v>1322</v>
      </c>
      <c r="I68" s="33" t="s">
        <v>1308</v>
      </c>
    </row>
    <row r="69" spans="1:9" s="3" customFormat="1" ht="25.5">
      <c r="A69" s="33">
        <v>63</v>
      </c>
      <c r="B69" s="787" t="s">
        <v>1384</v>
      </c>
      <c r="C69" s="787" t="s">
        <v>1321</v>
      </c>
      <c r="D69" s="811">
        <v>220</v>
      </c>
      <c r="E69" s="776" t="s">
        <v>99</v>
      </c>
      <c r="F69" s="792">
        <v>629.20000000000005</v>
      </c>
      <c r="G69" s="792">
        <f t="shared" si="0"/>
        <v>138424</v>
      </c>
      <c r="H69" s="33" t="s">
        <v>1322</v>
      </c>
      <c r="I69" s="33" t="s">
        <v>1308</v>
      </c>
    </row>
    <row r="70" spans="1:9" s="3" customFormat="1" ht="25.5">
      <c r="A70" s="33">
        <v>64</v>
      </c>
      <c r="B70" s="787" t="s">
        <v>1385</v>
      </c>
      <c r="C70" s="787" t="s">
        <v>1321</v>
      </c>
      <c r="D70" s="811">
        <v>11</v>
      </c>
      <c r="E70" s="776" t="s">
        <v>99</v>
      </c>
      <c r="F70" s="792">
        <v>1533.8</v>
      </c>
      <c r="G70" s="792">
        <f t="shared" si="0"/>
        <v>16871.8</v>
      </c>
      <c r="H70" s="33" t="s">
        <v>1322</v>
      </c>
      <c r="I70" s="33" t="s">
        <v>1308</v>
      </c>
    </row>
    <row r="71" spans="1:9" s="3" customFormat="1" ht="25.5">
      <c r="A71" s="33">
        <v>65</v>
      </c>
      <c r="B71" s="787" t="s">
        <v>1386</v>
      </c>
      <c r="C71" s="787" t="s">
        <v>1321</v>
      </c>
      <c r="D71" s="811">
        <v>23749</v>
      </c>
      <c r="E71" s="776" t="s">
        <v>1005</v>
      </c>
      <c r="F71" s="792">
        <v>1.5</v>
      </c>
      <c r="G71" s="792">
        <f t="shared" si="0"/>
        <v>35623.5</v>
      </c>
      <c r="H71" s="33" t="s">
        <v>1322</v>
      </c>
      <c r="I71" s="33" t="s">
        <v>1308</v>
      </c>
    </row>
    <row r="72" spans="1:9" s="3" customFormat="1" ht="25.5">
      <c r="A72" s="33">
        <v>66</v>
      </c>
      <c r="B72" s="787" t="s">
        <v>1387</v>
      </c>
      <c r="C72" s="787" t="s">
        <v>1321</v>
      </c>
      <c r="D72" s="811">
        <v>381</v>
      </c>
      <c r="E72" s="776" t="s">
        <v>99</v>
      </c>
      <c r="F72" s="792">
        <v>200.9</v>
      </c>
      <c r="G72" s="792">
        <f t="shared" ref="G72:G135" si="1">D72*F72</f>
        <v>76542.900000000009</v>
      </c>
      <c r="H72" s="33" t="s">
        <v>1322</v>
      </c>
      <c r="I72" s="33" t="s">
        <v>1308</v>
      </c>
    </row>
    <row r="73" spans="1:9" s="3" customFormat="1" ht="25.5">
      <c r="A73" s="33">
        <v>67</v>
      </c>
      <c r="B73" s="787" t="s">
        <v>1388</v>
      </c>
      <c r="C73" s="787" t="s">
        <v>1321</v>
      </c>
      <c r="D73" s="811">
        <v>354</v>
      </c>
      <c r="E73" s="776" t="s">
        <v>99</v>
      </c>
      <c r="F73" s="792">
        <v>1038.4000000000001</v>
      </c>
      <c r="G73" s="792">
        <f t="shared" si="1"/>
        <v>367593.60000000003</v>
      </c>
      <c r="H73" s="33" t="s">
        <v>1322</v>
      </c>
      <c r="I73" s="33" t="s">
        <v>1308</v>
      </c>
    </row>
    <row r="74" spans="1:9" s="3" customFormat="1" ht="25.5">
      <c r="A74" s="33">
        <v>68</v>
      </c>
      <c r="B74" s="787" t="s">
        <v>1389</v>
      </c>
      <c r="C74" s="787" t="s">
        <v>1321</v>
      </c>
      <c r="D74" s="811">
        <v>3235</v>
      </c>
      <c r="E74" s="776" t="s">
        <v>99</v>
      </c>
      <c r="F74" s="792">
        <v>55.6</v>
      </c>
      <c r="G74" s="792">
        <f t="shared" si="1"/>
        <v>179866</v>
      </c>
      <c r="H74" s="33" t="s">
        <v>1322</v>
      </c>
      <c r="I74" s="33" t="s">
        <v>1308</v>
      </c>
    </row>
    <row r="75" spans="1:9" s="3" customFormat="1" ht="25.5">
      <c r="A75" s="33">
        <v>69</v>
      </c>
      <c r="B75" s="787" t="s">
        <v>1318</v>
      </c>
      <c r="C75" s="787" t="s">
        <v>1321</v>
      </c>
      <c r="D75" s="811">
        <v>62</v>
      </c>
      <c r="E75" s="776" t="s">
        <v>99</v>
      </c>
      <c r="F75" s="792">
        <v>351</v>
      </c>
      <c r="G75" s="792">
        <f t="shared" si="1"/>
        <v>21762</v>
      </c>
      <c r="H75" s="33" t="s">
        <v>1322</v>
      </c>
      <c r="I75" s="33" t="s">
        <v>1308</v>
      </c>
    </row>
    <row r="76" spans="1:9" s="3" customFormat="1" ht="25.5">
      <c r="A76" s="33">
        <v>70</v>
      </c>
      <c r="B76" s="787" t="s">
        <v>1390</v>
      </c>
      <c r="C76" s="787" t="s">
        <v>1321</v>
      </c>
      <c r="D76" s="811">
        <v>1100</v>
      </c>
      <c r="E76" s="776" t="s">
        <v>99</v>
      </c>
      <c r="F76" s="792">
        <v>196.8</v>
      </c>
      <c r="G76" s="792">
        <f t="shared" si="1"/>
        <v>216480</v>
      </c>
      <c r="H76" s="33" t="s">
        <v>1322</v>
      </c>
      <c r="I76" s="33" t="s">
        <v>1308</v>
      </c>
    </row>
    <row r="77" spans="1:9" s="3" customFormat="1" ht="25.5">
      <c r="A77" s="33">
        <v>71</v>
      </c>
      <c r="B77" s="787" t="s">
        <v>1391</v>
      </c>
      <c r="C77" s="787" t="s">
        <v>1321</v>
      </c>
      <c r="D77" s="811">
        <v>1135</v>
      </c>
      <c r="E77" s="776" t="s">
        <v>99</v>
      </c>
      <c r="F77" s="792">
        <v>180</v>
      </c>
      <c r="G77" s="792">
        <f t="shared" si="1"/>
        <v>204300</v>
      </c>
      <c r="H77" s="33" t="s">
        <v>1322</v>
      </c>
      <c r="I77" s="33" t="s">
        <v>1308</v>
      </c>
    </row>
    <row r="78" spans="1:9" s="3" customFormat="1" ht="25.5">
      <c r="A78" s="33">
        <v>72</v>
      </c>
      <c r="B78" s="787" t="s">
        <v>1392</v>
      </c>
      <c r="C78" s="787" t="s">
        <v>1321</v>
      </c>
      <c r="D78" s="811">
        <v>801</v>
      </c>
      <c r="E78" s="776" t="s">
        <v>99</v>
      </c>
      <c r="F78" s="792">
        <v>560.4</v>
      </c>
      <c r="G78" s="792">
        <f t="shared" si="1"/>
        <v>448880.39999999997</v>
      </c>
      <c r="H78" s="33" t="s">
        <v>1322</v>
      </c>
      <c r="I78" s="33" t="s">
        <v>1308</v>
      </c>
    </row>
    <row r="79" spans="1:9" s="3" customFormat="1" ht="25.5">
      <c r="A79" s="33">
        <v>73</v>
      </c>
      <c r="B79" s="787" t="s">
        <v>1393</v>
      </c>
      <c r="C79" s="787" t="s">
        <v>1321</v>
      </c>
      <c r="D79" s="811">
        <v>4190</v>
      </c>
      <c r="E79" s="776" t="s">
        <v>99</v>
      </c>
      <c r="F79" s="792">
        <v>210.9</v>
      </c>
      <c r="G79" s="792">
        <f t="shared" si="1"/>
        <v>883671</v>
      </c>
      <c r="H79" s="33" t="s">
        <v>1322</v>
      </c>
      <c r="I79" s="33" t="s">
        <v>1308</v>
      </c>
    </row>
    <row r="80" spans="1:9" s="3" customFormat="1" ht="25.5">
      <c r="A80" s="33">
        <v>74</v>
      </c>
      <c r="B80" s="787" t="s">
        <v>1317</v>
      </c>
      <c r="C80" s="787" t="s">
        <v>1321</v>
      </c>
      <c r="D80" s="811">
        <v>5650</v>
      </c>
      <c r="E80" s="776" t="s">
        <v>99</v>
      </c>
      <c r="F80" s="792">
        <v>746</v>
      </c>
      <c r="G80" s="792">
        <f t="shared" si="1"/>
        <v>4214900</v>
      </c>
      <c r="H80" s="33" t="s">
        <v>1322</v>
      </c>
      <c r="I80" s="33" t="s">
        <v>1308</v>
      </c>
    </row>
    <row r="81" spans="1:9" s="3" customFormat="1" ht="25.5">
      <c r="A81" s="33">
        <v>75</v>
      </c>
      <c r="B81" s="787" t="s">
        <v>1394</v>
      </c>
      <c r="C81" s="787" t="s">
        <v>1321</v>
      </c>
      <c r="D81" s="811">
        <v>283</v>
      </c>
      <c r="E81" s="776" t="s">
        <v>99</v>
      </c>
      <c r="F81" s="792">
        <v>448</v>
      </c>
      <c r="G81" s="792">
        <f t="shared" si="1"/>
        <v>126784</v>
      </c>
      <c r="H81" s="33" t="s">
        <v>1322</v>
      </c>
      <c r="I81" s="33" t="s">
        <v>1308</v>
      </c>
    </row>
    <row r="82" spans="1:9" s="3" customFormat="1" ht="25.5">
      <c r="A82" s="33">
        <v>76</v>
      </c>
      <c r="B82" s="787" t="s">
        <v>1395</v>
      </c>
      <c r="C82" s="787" t="s">
        <v>1321</v>
      </c>
      <c r="D82" s="811">
        <v>355</v>
      </c>
      <c r="E82" s="776" t="s">
        <v>99</v>
      </c>
      <c r="F82" s="792">
        <v>766.8</v>
      </c>
      <c r="G82" s="792">
        <f t="shared" si="1"/>
        <v>272214</v>
      </c>
      <c r="H82" s="33" t="s">
        <v>1322</v>
      </c>
      <c r="I82" s="33" t="s">
        <v>1308</v>
      </c>
    </row>
    <row r="83" spans="1:9" s="3" customFormat="1" ht="25.5">
      <c r="A83" s="33">
        <v>77</v>
      </c>
      <c r="B83" s="787" t="s">
        <v>1396</v>
      </c>
      <c r="C83" s="787" t="s">
        <v>1321</v>
      </c>
      <c r="D83" s="811">
        <v>213</v>
      </c>
      <c r="E83" s="776" t="s">
        <v>99</v>
      </c>
      <c r="F83" s="792">
        <v>907.5</v>
      </c>
      <c r="G83" s="792">
        <f t="shared" si="1"/>
        <v>193297.5</v>
      </c>
      <c r="H83" s="33" t="s">
        <v>1322</v>
      </c>
      <c r="I83" s="33" t="s">
        <v>1308</v>
      </c>
    </row>
    <row r="84" spans="1:9" s="3" customFormat="1" ht="25.5">
      <c r="A84" s="33">
        <v>78</v>
      </c>
      <c r="B84" s="787" t="s">
        <v>1316</v>
      </c>
      <c r="C84" s="787" t="s">
        <v>1321</v>
      </c>
      <c r="D84" s="811">
        <v>11740</v>
      </c>
      <c r="E84" s="776" t="s">
        <v>940</v>
      </c>
      <c r="F84" s="792">
        <v>67.900000000000006</v>
      </c>
      <c r="G84" s="792">
        <f t="shared" si="1"/>
        <v>797146.00000000012</v>
      </c>
      <c r="H84" s="33" t="s">
        <v>1322</v>
      </c>
      <c r="I84" s="33" t="s">
        <v>1308</v>
      </c>
    </row>
    <row r="85" spans="1:9" s="3" customFormat="1" ht="25.5">
      <c r="A85" s="33">
        <v>79</v>
      </c>
      <c r="B85" s="787" t="s">
        <v>1397</v>
      </c>
      <c r="C85" s="787" t="s">
        <v>1321</v>
      </c>
      <c r="D85" s="811">
        <v>627</v>
      </c>
      <c r="E85" s="776" t="s">
        <v>99</v>
      </c>
      <c r="F85" s="792">
        <v>542.79999999999995</v>
      </c>
      <c r="G85" s="792">
        <f t="shared" si="1"/>
        <v>340335.6</v>
      </c>
      <c r="H85" s="33" t="s">
        <v>1322</v>
      </c>
      <c r="I85" s="33" t="s">
        <v>1308</v>
      </c>
    </row>
    <row r="86" spans="1:9" s="3" customFormat="1" ht="25.5">
      <c r="A86" s="33">
        <v>80</v>
      </c>
      <c r="B86" s="787" t="s">
        <v>1398</v>
      </c>
      <c r="C86" s="787" t="s">
        <v>1321</v>
      </c>
      <c r="D86" s="811">
        <v>5800</v>
      </c>
      <c r="E86" s="776" t="s">
        <v>99</v>
      </c>
      <c r="F86" s="792">
        <v>69.8</v>
      </c>
      <c r="G86" s="792">
        <f t="shared" si="1"/>
        <v>404840</v>
      </c>
      <c r="H86" s="33" t="s">
        <v>1322</v>
      </c>
      <c r="I86" s="33" t="s">
        <v>1308</v>
      </c>
    </row>
    <row r="87" spans="1:9" s="3" customFormat="1" ht="25.5">
      <c r="A87" s="33">
        <v>81</v>
      </c>
      <c r="B87" s="787" t="s">
        <v>1399</v>
      </c>
      <c r="C87" s="787" t="s">
        <v>1321</v>
      </c>
      <c r="D87" s="811">
        <v>265</v>
      </c>
      <c r="E87" s="776" t="s">
        <v>99</v>
      </c>
      <c r="F87" s="792">
        <v>217.8</v>
      </c>
      <c r="G87" s="792">
        <f t="shared" si="1"/>
        <v>57717</v>
      </c>
      <c r="H87" s="33" t="s">
        <v>1322</v>
      </c>
      <c r="I87" s="33" t="s">
        <v>1308</v>
      </c>
    </row>
    <row r="88" spans="1:9" s="3" customFormat="1" ht="25.5">
      <c r="A88" s="33">
        <v>82</v>
      </c>
      <c r="B88" s="787" t="s">
        <v>1400</v>
      </c>
      <c r="C88" s="787" t="s">
        <v>1321</v>
      </c>
      <c r="D88" s="811">
        <v>4035</v>
      </c>
      <c r="E88" s="776" t="s">
        <v>99</v>
      </c>
      <c r="F88" s="792">
        <v>76.5</v>
      </c>
      <c r="G88" s="792">
        <f t="shared" si="1"/>
        <v>308677.5</v>
      </c>
      <c r="H88" s="33" t="s">
        <v>1322</v>
      </c>
      <c r="I88" s="33" t="s">
        <v>1308</v>
      </c>
    </row>
    <row r="89" spans="1:9" s="3" customFormat="1" ht="25.5">
      <c r="A89" s="33">
        <v>83</v>
      </c>
      <c r="B89" s="787" t="s">
        <v>1401</v>
      </c>
      <c r="C89" s="787" t="s">
        <v>1321</v>
      </c>
      <c r="D89" s="811">
        <v>14170</v>
      </c>
      <c r="E89" s="776" t="s">
        <v>99</v>
      </c>
      <c r="F89" s="792">
        <v>440.4</v>
      </c>
      <c r="G89" s="792">
        <f t="shared" si="1"/>
        <v>6240468</v>
      </c>
      <c r="H89" s="33" t="s">
        <v>1322</v>
      </c>
      <c r="I89" s="33" t="s">
        <v>1308</v>
      </c>
    </row>
    <row r="90" spans="1:9" s="3" customFormat="1" ht="25.5">
      <c r="A90" s="33">
        <v>84</v>
      </c>
      <c r="B90" s="787" t="s">
        <v>1402</v>
      </c>
      <c r="C90" s="787" t="s">
        <v>1321</v>
      </c>
      <c r="D90" s="811">
        <v>735</v>
      </c>
      <c r="E90" s="776" t="s">
        <v>99</v>
      </c>
      <c r="F90" s="792">
        <v>450</v>
      </c>
      <c r="G90" s="792">
        <f t="shared" si="1"/>
        <v>330750</v>
      </c>
      <c r="H90" s="33" t="s">
        <v>1322</v>
      </c>
      <c r="I90" s="33" t="s">
        <v>1308</v>
      </c>
    </row>
    <row r="91" spans="1:9" s="3" customFormat="1" ht="25.5">
      <c r="A91" s="33">
        <v>85</v>
      </c>
      <c r="B91" s="787" t="s">
        <v>1403</v>
      </c>
      <c r="C91" s="787" t="s">
        <v>1321</v>
      </c>
      <c r="D91" s="811">
        <v>266</v>
      </c>
      <c r="E91" s="776" t="s">
        <v>99</v>
      </c>
      <c r="F91" s="792">
        <v>129</v>
      </c>
      <c r="G91" s="792">
        <f t="shared" si="1"/>
        <v>34314</v>
      </c>
      <c r="H91" s="33" t="s">
        <v>1322</v>
      </c>
      <c r="I91" s="33" t="s">
        <v>1308</v>
      </c>
    </row>
    <row r="92" spans="1:9" s="3" customFormat="1" ht="25.5">
      <c r="A92" s="33">
        <v>86</v>
      </c>
      <c r="B92" s="787" t="s">
        <v>1404</v>
      </c>
      <c r="C92" s="787" t="s">
        <v>1321</v>
      </c>
      <c r="D92" s="811">
        <v>221</v>
      </c>
      <c r="E92" s="776" t="s">
        <v>99</v>
      </c>
      <c r="F92" s="792">
        <v>172</v>
      </c>
      <c r="G92" s="792">
        <f t="shared" si="1"/>
        <v>38012</v>
      </c>
      <c r="H92" s="33" t="s">
        <v>1322</v>
      </c>
      <c r="I92" s="33" t="s">
        <v>1308</v>
      </c>
    </row>
    <row r="93" spans="1:9" s="3" customFormat="1" ht="25.5">
      <c r="A93" s="33">
        <v>87</v>
      </c>
      <c r="B93" s="787" t="s">
        <v>1405</v>
      </c>
      <c r="C93" s="787" t="s">
        <v>1321</v>
      </c>
      <c r="D93" s="811">
        <v>3050</v>
      </c>
      <c r="E93" s="776" t="s">
        <v>99</v>
      </c>
      <c r="F93" s="792">
        <v>169.1</v>
      </c>
      <c r="G93" s="792">
        <f t="shared" si="1"/>
        <v>515755</v>
      </c>
      <c r="H93" s="33" t="s">
        <v>1322</v>
      </c>
      <c r="I93" s="33" t="s">
        <v>1308</v>
      </c>
    </row>
    <row r="94" spans="1:9" s="3" customFormat="1" ht="25.5">
      <c r="A94" s="33">
        <v>88</v>
      </c>
      <c r="B94" s="787" t="s">
        <v>1406</v>
      </c>
      <c r="C94" s="787" t="s">
        <v>1321</v>
      </c>
      <c r="D94" s="811">
        <v>550</v>
      </c>
      <c r="E94" s="776" t="s">
        <v>99</v>
      </c>
      <c r="F94" s="792">
        <v>117.6</v>
      </c>
      <c r="G94" s="792">
        <f t="shared" si="1"/>
        <v>64680</v>
      </c>
      <c r="H94" s="33" t="s">
        <v>1322</v>
      </c>
      <c r="I94" s="33" t="s">
        <v>1308</v>
      </c>
    </row>
    <row r="95" spans="1:9" s="3" customFormat="1" ht="25.5">
      <c r="A95" s="33">
        <v>89</v>
      </c>
      <c r="B95" s="787" t="s">
        <v>1407</v>
      </c>
      <c r="C95" s="787" t="s">
        <v>1321</v>
      </c>
      <c r="D95" s="811">
        <v>815</v>
      </c>
      <c r="E95" s="776" t="s">
        <v>99</v>
      </c>
      <c r="F95" s="792">
        <v>473.3</v>
      </c>
      <c r="G95" s="792">
        <f t="shared" si="1"/>
        <v>385739.5</v>
      </c>
      <c r="H95" s="33" t="s">
        <v>1322</v>
      </c>
      <c r="I95" s="33" t="s">
        <v>1308</v>
      </c>
    </row>
    <row r="96" spans="1:9" s="3" customFormat="1" ht="25.5">
      <c r="A96" s="33">
        <v>90</v>
      </c>
      <c r="B96" s="787" t="s">
        <v>1408</v>
      </c>
      <c r="C96" s="787" t="s">
        <v>1321</v>
      </c>
      <c r="D96" s="811">
        <v>106</v>
      </c>
      <c r="E96" s="776" t="s">
        <v>99</v>
      </c>
      <c r="F96" s="792">
        <v>770.2</v>
      </c>
      <c r="G96" s="792">
        <f t="shared" si="1"/>
        <v>81641.200000000012</v>
      </c>
      <c r="H96" s="33" t="s">
        <v>1322</v>
      </c>
      <c r="I96" s="33" t="s">
        <v>1308</v>
      </c>
    </row>
    <row r="97" spans="1:9" s="3" customFormat="1" ht="25.5">
      <c r="A97" s="33">
        <v>91</v>
      </c>
      <c r="B97" s="787" t="s">
        <v>1409</v>
      </c>
      <c r="C97" s="787" t="s">
        <v>1321</v>
      </c>
      <c r="D97" s="811">
        <v>85</v>
      </c>
      <c r="E97" s="776" t="s">
        <v>99</v>
      </c>
      <c r="F97" s="792">
        <v>12.4</v>
      </c>
      <c r="G97" s="792">
        <f t="shared" si="1"/>
        <v>1054</v>
      </c>
      <c r="H97" s="33" t="s">
        <v>1322</v>
      </c>
      <c r="I97" s="33" t="s">
        <v>1308</v>
      </c>
    </row>
    <row r="98" spans="1:9" s="3" customFormat="1" ht="25.5">
      <c r="A98" s="33">
        <v>92</v>
      </c>
      <c r="B98" s="787" t="s">
        <v>1410</v>
      </c>
      <c r="C98" s="787" t="s">
        <v>1321</v>
      </c>
      <c r="D98" s="811">
        <v>630</v>
      </c>
      <c r="E98" s="776" t="s">
        <v>99</v>
      </c>
      <c r="F98" s="792">
        <v>192</v>
      </c>
      <c r="G98" s="792">
        <f t="shared" si="1"/>
        <v>120960</v>
      </c>
      <c r="H98" s="33" t="s">
        <v>1322</v>
      </c>
      <c r="I98" s="33" t="s">
        <v>1308</v>
      </c>
    </row>
    <row r="99" spans="1:9" s="3" customFormat="1" ht="25.5">
      <c r="A99" s="33">
        <v>93</v>
      </c>
      <c r="B99" s="787" t="s">
        <v>1411</v>
      </c>
      <c r="C99" s="787" t="s">
        <v>1321</v>
      </c>
      <c r="D99" s="811">
        <v>24900</v>
      </c>
      <c r="E99" s="776" t="s">
        <v>1005</v>
      </c>
      <c r="F99" s="792">
        <v>2.2999999999999998</v>
      </c>
      <c r="G99" s="792">
        <f t="shared" si="1"/>
        <v>57269.999999999993</v>
      </c>
      <c r="H99" s="33" t="s">
        <v>1322</v>
      </c>
      <c r="I99" s="33" t="s">
        <v>1308</v>
      </c>
    </row>
    <row r="100" spans="1:9" s="3" customFormat="1" ht="25.5">
      <c r="A100" s="33">
        <v>94</v>
      </c>
      <c r="B100" s="787" t="s">
        <v>1412</v>
      </c>
      <c r="C100" s="787" t="s">
        <v>1321</v>
      </c>
      <c r="D100" s="811">
        <v>472</v>
      </c>
      <c r="E100" s="776" t="s">
        <v>99</v>
      </c>
      <c r="F100" s="792">
        <v>173</v>
      </c>
      <c r="G100" s="792">
        <f t="shared" si="1"/>
        <v>81656</v>
      </c>
      <c r="H100" s="33" t="s">
        <v>1322</v>
      </c>
      <c r="I100" s="33" t="s">
        <v>1308</v>
      </c>
    </row>
    <row r="101" spans="1:9" s="3" customFormat="1" ht="25.5">
      <c r="A101" s="33">
        <v>95</v>
      </c>
      <c r="B101" s="787" t="s">
        <v>1413</v>
      </c>
      <c r="C101" s="787" t="s">
        <v>1321</v>
      </c>
      <c r="D101" s="811">
        <v>600</v>
      </c>
      <c r="E101" s="776" t="s">
        <v>99</v>
      </c>
      <c r="F101" s="792">
        <v>452.4</v>
      </c>
      <c r="G101" s="792">
        <f t="shared" si="1"/>
        <v>271440</v>
      </c>
      <c r="H101" s="33" t="s">
        <v>1322</v>
      </c>
      <c r="I101" s="33" t="s">
        <v>1308</v>
      </c>
    </row>
    <row r="102" spans="1:9" s="3" customFormat="1" ht="25.5">
      <c r="A102" s="33">
        <v>96</v>
      </c>
      <c r="B102" s="787" t="s">
        <v>1414</v>
      </c>
      <c r="C102" s="787" t="s">
        <v>1321</v>
      </c>
      <c r="D102" s="811">
        <v>131</v>
      </c>
      <c r="E102" s="776" t="s">
        <v>99</v>
      </c>
      <c r="F102" s="792">
        <v>271.8</v>
      </c>
      <c r="G102" s="792">
        <f t="shared" si="1"/>
        <v>35605.800000000003</v>
      </c>
      <c r="H102" s="33" t="s">
        <v>1322</v>
      </c>
      <c r="I102" s="33" t="s">
        <v>1308</v>
      </c>
    </row>
    <row r="103" spans="1:9" s="3" customFormat="1" ht="25.5">
      <c r="A103" s="33">
        <v>97</v>
      </c>
      <c r="B103" s="787" t="s">
        <v>1415</v>
      </c>
      <c r="C103" s="787" t="s">
        <v>1321</v>
      </c>
      <c r="D103" s="811">
        <v>755</v>
      </c>
      <c r="E103" s="776" t="s">
        <v>99</v>
      </c>
      <c r="F103" s="792">
        <v>572.20000000000005</v>
      </c>
      <c r="G103" s="792">
        <f t="shared" si="1"/>
        <v>432011.00000000006</v>
      </c>
      <c r="H103" s="33" t="s">
        <v>1322</v>
      </c>
      <c r="I103" s="33" t="s">
        <v>1308</v>
      </c>
    </row>
    <row r="104" spans="1:9" s="3" customFormat="1" ht="25.5">
      <c r="A104" s="33">
        <v>98</v>
      </c>
      <c r="B104" s="787" t="s">
        <v>1416</v>
      </c>
      <c r="C104" s="787" t="s">
        <v>1321</v>
      </c>
      <c r="D104" s="811">
        <v>530</v>
      </c>
      <c r="E104" s="776" t="s">
        <v>99</v>
      </c>
      <c r="F104" s="792">
        <v>1211.0999999999999</v>
      </c>
      <c r="G104" s="792">
        <f t="shared" si="1"/>
        <v>641883</v>
      </c>
      <c r="H104" s="33" t="s">
        <v>1322</v>
      </c>
      <c r="I104" s="33" t="s">
        <v>1308</v>
      </c>
    </row>
    <row r="105" spans="1:9" s="3" customFormat="1" ht="25.5">
      <c r="A105" s="33">
        <v>99</v>
      </c>
      <c r="B105" s="787" t="s">
        <v>1417</v>
      </c>
      <c r="C105" s="787" t="s">
        <v>1321</v>
      </c>
      <c r="D105" s="811">
        <v>3720</v>
      </c>
      <c r="E105" s="776" t="s">
        <v>99</v>
      </c>
      <c r="F105" s="792">
        <v>171.4</v>
      </c>
      <c r="G105" s="792">
        <f t="shared" si="1"/>
        <v>637608</v>
      </c>
      <c r="H105" s="33" t="s">
        <v>1322</v>
      </c>
      <c r="I105" s="33" t="s">
        <v>1308</v>
      </c>
    </row>
    <row r="106" spans="1:9" s="3" customFormat="1" ht="25.5">
      <c r="A106" s="33">
        <v>100</v>
      </c>
      <c r="B106" s="787" t="s">
        <v>1418</v>
      </c>
      <c r="C106" s="787" t="s">
        <v>1321</v>
      </c>
      <c r="D106" s="811">
        <v>53</v>
      </c>
      <c r="E106" s="776" t="s">
        <v>99</v>
      </c>
      <c r="F106" s="792">
        <v>673.1</v>
      </c>
      <c r="G106" s="792">
        <f t="shared" si="1"/>
        <v>35674.300000000003</v>
      </c>
      <c r="H106" s="33" t="s">
        <v>1322</v>
      </c>
      <c r="I106" s="33" t="s">
        <v>1308</v>
      </c>
    </row>
    <row r="107" spans="1:9" s="3" customFormat="1" ht="25.5">
      <c r="A107" s="33">
        <v>101</v>
      </c>
      <c r="B107" s="787" t="s">
        <v>1419</v>
      </c>
      <c r="C107" s="787" t="s">
        <v>1321</v>
      </c>
      <c r="D107" s="811">
        <v>437</v>
      </c>
      <c r="E107" s="776" t="s">
        <v>99</v>
      </c>
      <c r="F107" s="792">
        <v>106.8</v>
      </c>
      <c r="G107" s="792">
        <f t="shared" si="1"/>
        <v>46671.6</v>
      </c>
      <c r="H107" s="33" t="s">
        <v>1322</v>
      </c>
      <c r="I107" s="33" t="s">
        <v>1308</v>
      </c>
    </row>
    <row r="108" spans="1:9" s="3" customFormat="1" ht="25.5">
      <c r="A108" s="33">
        <v>102</v>
      </c>
      <c r="B108" s="787" t="s">
        <v>1420</v>
      </c>
      <c r="C108" s="787" t="s">
        <v>1321</v>
      </c>
      <c r="D108" s="811">
        <v>641</v>
      </c>
      <c r="E108" s="776" t="s">
        <v>99</v>
      </c>
      <c r="F108" s="792">
        <v>392.4</v>
      </c>
      <c r="G108" s="792">
        <f t="shared" si="1"/>
        <v>251528.4</v>
      </c>
      <c r="H108" s="33" t="s">
        <v>1322</v>
      </c>
      <c r="I108" s="33" t="s">
        <v>1308</v>
      </c>
    </row>
    <row r="109" spans="1:9" s="3" customFormat="1" ht="25.5">
      <c r="A109" s="33">
        <v>103</v>
      </c>
      <c r="B109" s="787" t="s">
        <v>1421</v>
      </c>
      <c r="C109" s="787" t="s">
        <v>1321</v>
      </c>
      <c r="D109" s="811">
        <v>21</v>
      </c>
      <c r="E109" s="776" t="s">
        <v>99</v>
      </c>
      <c r="F109" s="792">
        <v>166.1</v>
      </c>
      <c r="G109" s="792">
        <f t="shared" si="1"/>
        <v>3488.1</v>
      </c>
      <c r="H109" s="33" t="s">
        <v>1322</v>
      </c>
      <c r="I109" s="33" t="s">
        <v>1308</v>
      </c>
    </row>
    <row r="110" spans="1:9" s="3" customFormat="1" ht="25.5">
      <c r="A110" s="33">
        <v>104</v>
      </c>
      <c r="B110" s="787" t="s">
        <v>1422</v>
      </c>
      <c r="C110" s="787" t="s">
        <v>1321</v>
      </c>
      <c r="D110" s="811">
        <v>2390</v>
      </c>
      <c r="E110" s="776" t="s">
        <v>99</v>
      </c>
      <c r="F110" s="792">
        <v>156.4</v>
      </c>
      <c r="G110" s="792">
        <f t="shared" si="1"/>
        <v>373796</v>
      </c>
      <c r="H110" s="33" t="s">
        <v>1322</v>
      </c>
      <c r="I110" s="33" t="s">
        <v>1308</v>
      </c>
    </row>
    <row r="111" spans="1:9" s="3" customFormat="1" ht="25.5">
      <c r="A111" s="33">
        <v>105</v>
      </c>
      <c r="B111" s="787" t="s">
        <v>1315</v>
      </c>
      <c r="C111" s="787" t="s">
        <v>1321</v>
      </c>
      <c r="D111" s="811">
        <v>6375</v>
      </c>
      <c r="E111" s="776" t="s">
        <v>99</v>
      </c>
      <c r="F111" s="792">
        <v>114.3</v>
      </c>
      <c r="G111" s="792">
        <f t="shared" si="1"/>
        <v>728662.5</v>
      </c>
      <c r="H111" s="33" t="s">
        <v>1322</v>
      </c>
      <c r="I111" s="33" t="s">
        <v>1308</v>
      </c>
    </row>
    <row r="112" spans="1:9" s="3" customFormat="1" ht="25.5">
      <c r="A112" s="33">
        <v>106</v>
      </c>
      <c r="B112" s="787" t="s">
        <v>1423</v>
      </c>
      <c r="C112" s="787" t="s">
        <v>1321</v>
      </c>
      <c r="D112" s="811">
        <v>74</v>
      </c>
      <c r="E112" s="776" t="s">
        <v>99</v>
      </c>
      <c r="F112" s="792">
        <v>257.5</v>
      </c>
      <c r="G112" s="792">
        <f t="shared" si="1"/>
        <v>19055</v>
      </c>
      <c r="H112" s="33" t="s">
        <v>1322</v>
      </c>
      <c r="I112" s="33" t="s">
        <v>1308</v>
      </c>
    </row>
    <row r="113" spans="1:9" s="3" customFormat="1" ht="25.5">
      <c r="A113" s="33">
        <v>107</v>
      </c>
      <c r="B113" s="787" t="s">
        <v>1424</v>
      </c>
      <c r="C113" s="787" t="s">
        <v>1321</v>
      </c>
      <c r="D113" s="811">
        <v>4052</v>
      </c>
      <c r="E113" s="776" t="s">
        <v>99</v>
      </c>
      <c r="F113" s="792">
        <v>64</v>
      </c>
      <c r="G113" s="792">
        <f t="shared" si="1"/>
        <v>259328</v>
      </c>
      <c r="H113" s="33" t="s">
        <v>1322</v>
      </c>
      <c r="I113" s="33" t="s">
        <v>1308</v>
      </c>
    </row>
    <row r="114" spans="1:9" s="3" customFormat="1" ht="25.5">
      <c r="A114" s="33">
        <v>108</v>
      </c>
      <c r="B114" s="787" t="s">
        <v>1425</v>
      </c>
      <c r="C114" s="787" t="s">
        <v>1321</v>
      </c>
      <c r="D114" s="811">
        <v>306</v>
      </c>
      <c r="E114" s="776" t="s">
        <v>99</v>
      </c>
      <c r="F114" s="792">
        <v>277.3</v>
      </c>
      <c r="G114" s="792">
        <f t="shared" si="1"/>
        <v>84853.8</v>
      </c>
      <c r="H114" s="33" t="s">
        <v>1322</v>
      </c>
      <c r="I114" s="33" t="s">
        <v>1308</v>
      </c>
    </row>
    <row r="115" spans="1:9" s="3" customFormat="1" ht="25.5">
      <c r="A115" s="33">
        <v>109</v>
      </c>
      <c r="B115" s="787" t="s">
        <v>1426</v>
      </c>
      <c r="C115" s="787" t="s">
        <v>1321</v>
      </c>
      <c r="D115" s="811">
        <v>272</v>
      </c>
      <c r="E115" s="776" t="s">
        <v>99</v>
      </c>
      <c r="F115" s="792">
        <v>1226</v>
      </c>
      <c r="G115" s="792">
        <f t="shared" si="1"/>
        <v>333472</v>
      </c>
      <c r="H115" s="33" t="s">
        <v>1322</v>
      </c>
      <c r="I115" s="33" t="s">
        <v>1308</v>
      </c>
    </row>
    <row r="116" spans="1:9" s="3" customFormat="1" ht="25.5">
      <c r="A116" s="33">
        <v>110</v>
      </c>
      <c r="B116" s="787" t="s">
        <v>1427</v>
      </c>
      <c r="C116" s="787" t="s">
        <v>1321</v>
      </c>
      <c r="D116" s="811">
        <v>1180</v>
      </c>
      <c r="E116" s="776" t="s">
        <v>99</v>
      </c>
      <c r="F116" s="792">
        <v>171.2</v>
      </c>
      <c r="G116" s="792">
        <f t="shared" si="1"/>
        <v>202016</v>
      </c>
      <c r="H116" s="33" t="s">
        <v>1322</v>
      </c>
      <c r="I116" s="33" t="s">
        <v>1308</v>
      </c>
    </row>
    <row r="117" spans="1:9" s="3" customFormat="1" ht="25.5">
      <c r="A117" s="33">
        <v>111</v>
      </c>
      <c r="B117" s="787" t="s">
        <v>1320</v>
      </c>
      <c r="C117" s="787" t="s">
        <v>1321</v>
      </c>
      <c r="D117" s="811">
        <v>3012</v>
      </c>
      <c r="E117" s="776" t="s">
        <v>99</v>
      </c>
      <c r="F117" s="792">
        <v>268.89999999999998</v>
      </c>
      <c r="G117" s="792">
        <f t="shared" si="1"/>
        <v>809926.79999999993</v>
      </c>
      <c r="H117" s="33" t="s">
        <v>1322</v>
      </c>
      <c r="I117" s="33" t="s">
        <v>1308</v>
      </c>
    </row>
    <row r="118" spans="1:9" s="3" customFormat="1" ht="25.5">
      <c r="A118" s="33">
        <v>112</v>
      </c>
      <c r="B118" s="787" t="s">
        <v>1428</v>
      </c>
      <c r="C118" s="787" t="s">
        <v>1321</v>
      </c>
      <c r="D118" s="811">
        <v>44</v>
      </c>
      <c r="E118" s="776" t="s">
        <v>99</v>
      </c>
      <c r="F118" s="792">
        <v>139</v>
      </c>
      <c r="G118" s="792">
        <f t="shared" si="1"/>
        <v>6116</v>
      </c>
      <c r="H118" s="33" t="s">
        <v>1322</v>
      </c>
      <c r="I118" s="33" t="s">
        <v>1308</v>
      </c>
    </row>
    <row r="119" spans="1:9" s="3" customFormat="1" ht="25.5">
      <c r="A119" s="33">
        <v>113</v>
      </c>
      <c r="B119" s="787" t="s">
        <v>1429</v>
      </c>
      <c r="C119" s="787" t="s">
        <v>1321</v>
      </c>
      <c r="D119" s="811">
        <v>32</v>
      </c>
      <c r="E119" s="776" t="s">
        <v>940</v>
      </c>
      <c r="F119" s="792">
        <v>202</v>
      </c>
      <c r="G119" s="792">
        <f t="shared" si="1"/>
        <v>6464</v>
      </c>
      <c r="H119" s="33" t="s">
        <v>1322</v>
      </c>
      <c r="I119" s="33" t="s">
        <v>1308</v>
      </c>
    </row>
    <row r="120" spans="1:9" s="3" customFormat="1" ht="25.5">
      <c r="A120" s="33">
        <v>114</v>
      </c>
      <c r="B120" s="787" t="s">
        <v>1430</v>
      </c>
      <c r="C120" s="787" t="s">
        <v>1321</v>
      </c>
      <c r="D120" s="811">
        <v>5700</v>
      </c>
      <c r="E120" s="776" t="s">
        <v>940</v>
      </c>
      <c r="F120" s="792">
        <v>159.1</v>
      </c>
      <c r="G120" s="792">
        <f t="shared" si="1"/>
        <v>906870</v>
      </c>
      <c r="H120" s="33" t="s">
        <v>1322</v>
      </c>
      <c r="I120" s="33" t="s">
        <v>1308</v>
      </c>
    </row>
    <row r="121" spans="1:9" s="3" customFormat="1" ht="25.5">
      <c r="A121" s="33">
        <v>115</v>
      </c>
      <c r="B121" s="787" t="s">
        <v>1431</v>
      </c>
      <c r="C121" s="787" t="s">
        <v>1321</v>
      </c>
      <c r="D121" s="811">
        <v>2030</v>
      </c>
      <c r="E121" s="776" t="s">
        <v>99</v>
      </c>
      <c r="F121" s="792">
        <v>31.7</v>
      </c>
      <c r="G121" s="792">
        <f t="shared" si="1"/>
        <v>64351</v>
      </c>
      <c r="H121" s="33" t="s">
        <v>1322</v>
      </c>
      <c r="I121" s="33" t="s">
        <v>1308</v>
      </c>
    </row>
    <row r="122" spans="1:9" s="3" customFormat="1" ht="25.5">
      <c r="A122" s="33">
        <v>116</v>
      </c>
      <c r="B122" s="787" t="s">
        <v>1432</v>
      </c>
      <c r="C122" s="787" t="s">
        <v>1321</v>
      </c>
      <c r="D122" s="811">
        <v>560</v>
      </c>
      <c r="E122" s="776" t="s">
        <v>99</v>
      </c>
      <c r="F122" s="792">
        <v>324.8</v>
      </c>
      <c r="G122" s="792">
        <f t="shared" si="1"/>
        <v>181888</v>
      </c>
      <c r="H122" s="33" t="s">
        <v>1322</v>
      </c>
      <c r="I122" s="33" t="s">
        <v>1308</v>
      </c>
    </row>
    <row r="123" spans="1:9" s="3" customFormat="1" ht="25.5">
      <c r="A123" s="33">
        <v>117</v>
      </c>
      <c r="B123" s="787" t="s">
        <v>1433</v>
      </c>
      <c r="C123" s="787" t="s">
        <v>1321</v>
      </c>
      <c r="D123" s="811">
        <v>1600</v>
      </c>
      <c r="E123" s="776" t="s">
        <v>99</v>
      </c>
      <c r="F123" s="792">
        <v>560.20000000000005</v>
      </c>
      <c r="G123" s="792">
        <f t="shared" si="1"/>
        <v>896320.00000000012</v>
      </c>
      <c r="H123" s="33" t="s">
        <v>1322</v>
      </c>
      <c r="I123" s="33" t="s">
        <v>1308</v>
      </c>
    </row>
    <row r="124" spans="1:9" s="3" customFormat="1" ht="25.5">
      <c r="A124" s="33">
        <v>118</v>
      </c>
      <c r="B124" s="787" t="s">
        <v>1434</v>
      </c>
      <c r="C124" s="787" t="s">
        <v>1321</v>
      </c>
      <c r="D124" s="811">
        <v>480</v>
      </c>
      <c r="E124" s="776" t="s">
        <v>99</v>
      </c>
      <c r="F124" s="792">
        <v>1166.5</v>
      </c>
      <c r="G124" s="792">
        <f t="shared" si="1"/>
        <v>559920</v>
      </c>
      <c r="H124" s="33" t="s">
        <v>1322</v>
      </c>
      <c r="I124" s="33" t="s">
        <v>1308</v>
      </c>
    </row>
    <row r="125" spans="1:9" s="3" customFormat="1" ht="25.5">
      <c r="A125" s="33">
        <v>119</v>
      </c>
      <c r="B125" s="787" t="s">
        <v>1435</v>
      </c>
      <c r="C125" s="787" t="s">
        <v>1321</v>
      </c>
      <c r="D125" s="811">
        <v>38</v>
      </c>
      <c r="E125" s="776" t="s">
        <v>99</v>
      </c>
      <c r="F125" s="792">
        <v>359.8</v>
      </c>
      <c r="G125" s="792">
        <f t="shared" si="1"/>
        <v>13672.4</v>
      </c>
      <c r="H125" s="33" t="s">
        <v>1322</v>
      </c>
      <c r="I125" s="33" t="s">
        <v>1308</v>
      </c>
    </row>
    <row r="126" spans="1:9" s="3" customFormat="1" ht="25.5">
      <c r="A126" s="33">
        <v>120</v>
      </c>
      <c r="B126" s="787" t="s">
        <v>1436</v>
      </c>
      <c r="C126" s="787" t="s">
        <v>1321</v>
      </c>
      <c r="D126" s="811">
        <v>1202</v>
      </c>
      <c r="E126" s="776" t="s">
        <v>99</v>
      </c>
      <c r="F126" s="792">
        <v>200.7</v>
      </c>
      <c r="G126" s="792">
        <f t="shared" si="1"/>
        <v>241241.4</v>
      </c>
      <c r="H126" s="33" t="s">
        <v>1322</v>
      </c>
      <c r="I126" s="33" t="s">
        <v>1308</v>
      </c>
    </row>
    <row r="127" spans="1:9" s="3" customFormat="1" ht="25.5">
      <c r="A127" s="33">
        <v>121</v>
      </c>
      <c r="B127" s="787" t="s">
        <v>1437</v>
      </c>
      <c r="C127" s="787" t="s">
        <v>1321</v>
      </c>
      <c r="D127" s="811">
        <v>66</v>
      </c>
      <c r="E127" s="776" t="s">
        <v>99</v>
      </c>
      <c r="F127" s="792">
        <v>680.9</v>
      </c>
      <c r="G127" s="792">
        <f t="shared" si="1"/>
        <v>44939.4</v>
      </c>
      <c r="H127" s="33" t="s">
        <v>1322</v>
      </c>
      <c r="I127" s="33" t="s">
        <v>1308</v>
      </c>
    </row>
    <row r="128" spans="1:9" s="3" customFormat="1" ht="25.5">
      <c r="A128" s="33">
        <v>122</v>
      </c>
      <c r="B128" s="787" t="s">
        <v>1438</v>
      </c>
      <c r="C128" s="787" t="s">
        <v>1321</v>
      </c>
      <c r="D128" s="811">
        <v>2015</v>
      </c>
      <c r="E128" s="776" t="s">
        <v>99</v>
      </c>
      <c r="F128" s="792">
        <v>811.6</v>
      </c>
      <c r="G128" s="792">
        <f t="shared" si="1"/>
        <v>1635374</v>
      </c>
      <c r="H128" s="33" t="s">
        <v>1322</v>
      </c>
      <c r="I128" s="33" t="s">
        <v>1308</v>
      </c>
    </row>
    <row r="129" spans="1:9" s="3" customFormat="1" ht="25.5">
      <c r="A129" s="33">
        <v>123</v>
      </c>
      <c r="B129" s="787" t="s">
        <v>1439</v>
      </c>
      <c r="C129" s="787" t="s">
        <v>1321</v>
      </c>
      <c r="D129" s="811">
        <v>5885</v>
      </c>
      <c r="E129" s="776" t="s">
        <v>99</v>
      </c>
      <c r="F129" s="792">
        <v>359.8</v>
      </c>
      <c r="G129" s="792">
        <f t="shared" si="1"/>
        <v>2117423</v>
      </c>
      <c r="H129" s="33" t="s">
        <v>1322</v>
      </c>
      <c r="I129" s="33" t="s">
        <v>1308</v>
      </c>
    </row>
    <row r="130" spans="1:9" s="3" customFormat="1" ht="25.5">
      <c r="A130" s="33">
        <v>124</v>
      </c>
      <c r="B130" s="787" t="s">
        <v>1440</v>
      </c>
      <c r="C130" s="787" t="s">
        <v>1321</v>
      </c>
      <c r="D130" s="811">
        <v>610</v>
      </c>
      <c r="E130" s="776" t="s">
        <v>99</v>
      </c>
      <c r="F130" s="792">
        <v>294.5</v>
      </c>
      <c r="G130" s="792">
        <f t="shared" si="1"/>
        <v>179645</v>
      </c>
      <c r="H130" s="33" t="s">
        <v>1322</v>
      </c>
      <c r="I130" s="33" t="s">
        <v>1308</v>
      </c>
    </row>
    <row r="131" spans="1:9" s="3" customFormat="1" ht="25.5">
      <c r="A131" s="33">
        <v>125</v>
      </c>
      <c r="B131" s="787" t="s">
        <v>1441</v>
      </c>
      <c r="C131" s="787" t="s">
        <v>1321</v>
      </c>
      <c r="D131" s="811">
        <v>612</v>
      </c>
      <c r="E131" s="776" t="s">
        <v>99</v>
      </c>
      <c r="F131" s="792">
        <v>368.3</v>
      </c>
      <c r="G131" s="792">
        <f t="shared" si="1"/>
        <v>225399.6</v>
      </c>
      <c r="H131" s="33" t="s">
        <v>1322</v>
      </c>
      <c r="I131" s="33" t="s">
        <v>1308</v>
      </c>
    </row>
    <row r="132" spans="1:9" s="3" customFormat="1" ht="25.5">
      <c r="A132" s="33">
        <v>126</v>
      </c>
      <c r="B132" s="787" t="s">
        <v>1442</v>
      </c>
      <c r="C132" s="787" t="s">
        <v>1321</v>
      </c>
      <c r="D132" s="811">
        <v>1890</v>
      </c>
      <c r="E132" s="776" t="s">
        <v>99</v>
      </c>
      <c r="F132" s="792">
        <v>89.5</v>
      </c>
      <c r="G132" s="792">
        <f t="shared" si="1"/>
        <v>169155</v>
      </c>
      <c r="H132" s="33" t="s">
        <v>1322</v>
      </c>
      <c r="I132" s="33" t="s">
        <v>1308</v>
      </c>
    </row>
    <row r="133" spans="1:9" s="3" customFormat="1" ht="25.5">
      <c r="A133" s="33">
        <v>127</v>
      </c>
      <c r="B133" s="787" t="s">
        <v>1443</v>
      </c>
      <c r="C133" s="787" t="s">
        <v>1321</v>
      </c>
      <c r="D133" s="811">
        <v>92</v>
      </c>
      <c r="E133" s="776" t="s">
        <v>940</v>
      </c>
      <c r="F133" s="792">
        <v>122.1</v>
      </c>
      <c r="G133" s="792">
        <f t="shared" si="1"/>
        <v>11233.199999999999</v>
      </c>
      <c r="H133" s="33" t="s">
        <v>1322</v>
      </c>
      <c r="I133" s="33" t="s">
        <v>1308</v>
      </c>
    </row>
    <row r="134" spans="1:9" s="3" customFormat="1" ht="25.5">
      <c r="A134" s="33">
        <v>128</v>
      </c>
      <c r="B134" s="787" t="s">
        <v>1444</v>
      </c>
      <c r="C134" s="787" t="s">
        <v>1321</v>
      </c>
      <c r="D134" s="811">
        <v>350</v>
      </c>
      <c r="E134" s="776" t="s">
        <v>99</v>
      </c>
      <c r="F134" s="792">
        <v>306.7</v>
      </c>
      <c r="G134" s="792">
        <f t="shared" si="1"/>
        <v>107345</v>
      </c>
      <c r="H134" s="33" t="s">
        <v>1322</v>
      </c>
      <c r="I134" s="33" t="s">
        <v>1308</v>
      </c>
    </row>
    <row r="135" spans="1:9" s="3" customFormat="1" ht="25.5">
      <c r="A135" s="33">
        <v>129</v>
      </c>
      <c r="B135" s="787" t="s">
        <v>1445</v>
      </c>
      <c r="C135" s="787" t="s">
        <v>1321</v>
      </c>
      <c r="D135" s="811">
        <v>65</v>
      </c>
      <c r="E135" s="776" t="s">
        <v>99</v>
      </c>
      <c r="F135" s="792">
        <v>467.1</v>
      </c>
      <c r="G135" s="792">
        <f t="shared" si="1"/>
        <v>30361.5</v>
      </c>
      <c r="H135" s="33" t="s">
        <v>1322</v>
      </c>
      <c r="I135" s="33" t="s">
        <v>1308</v>
      </c>
    </row>
    <row r="136" spans="1:9" s="3" customFormat="1" ht="25.5">
      <c r="A136" s="33">
        <v>130</v>
      </c>
      <c r="B136" s="787" t="s">
        <v>1446</v>
      </c>
      <c r="C136" s="787" t="s">
        <v>1321</v>
      </c>
      <c r="D136" s="811">
        <v>1480</v>
      </c>
      <c r="E136" s="776" t="s">
        <v>99</v>
      </c>
      <c r="F136" s="792">
        <v>466</v>
      </c>
      <c r="G136" s="792">
        <f t="shared" ref="G136:G150" si="2">D136*F136</f>
        <v>689680</v>
      </c>
      <c r="H136" s="33" t="s">
        <v>1322</v>
      </c>
      <c r="I136" s="33" t="s">
        <v>1308</v>
      </c>
    </row>
    <row r="137" spans="1:9" s="3" customFormat="1" ht="25.5">
      <c r="A137" s="33">
        <v>131</v>
      </c>
      <c r="B137" s="787" t="s">
        <v>1447</v>
      </c>
      <c r="C137" s="787" t="s">
        <v>1321</v>
      </c>
      <c r="D137" s="811">
        <v>360</v>
      </c>
      <c r="E137" s="776" t="s">
        <v>99</v>
      </c>
      <c r="F137" s="792">
        <v>1392.4</v>
      </c>
      <c r="G137" s="792">
        <f t="shared" si="2"/>
        <v>501264.00000000006</v>
      </c>
      <c r="H137" s="33" t="s">
        <v>1322</v>
      </c>
      <c r="I137" s="33" t="s">
        <v>1308</v>
      </c>
    </row>
    <row r="138" spans="1:9" s="3" customFormat="1" ht="25.5">
      <c r="A138" s="33">
        <v>132</v>
      </c>
      <c r="B138" s="787" t="s">
        <v>1448</v>
      </c>
      <c r="C138" s="787" t="s">
        <v>1321</v>
      </c>
      <c r="D138" s="811">
        <v>240</v>
      </c>
      <c r="E138" s="776" t="s">
        <v>99</v>
      </c>
      <c r="F138" s="792">
        <v>300</v>
      </c>
      <c r="G138" s="792">
        <f t="shared" si="2"/>
        <v>72000</v>
      </c>
      <c r="H138" s="33" t="s">
        <v>1322</v>
      </c>
      <c r="I138" s="33" t="s">
        <v>1308</v>
      </c>
    </row>
    <row r="139" spans="1:9" s="3" customFormat="1" ht="25.5">
      <c r="A139" s="33">
        <v>133</v>
      </c>
      <c r="B139" s="787" t="s">
        <v>1449</v>
      </c>
      <c r="C139" s="787" t="s">
        <v>1321</v>
      </c>
      <c r="D139" s="811">
        <v>230</v>
      </c>
      <c r="E139" s="776" t="s">
        <v>99</v>
      </c>
      <c r="F139" s="792">
        <v>320</v>
      </c>
      <c r="G139" s="792">
        <f t="shared" si="2"/>
        <v>73600</v>
      </c>
      <c r="H139" s="33" t="s">
        <v>1322</v>
      </c>
      <c r="I139" s="33" t="s">
        <v>1308</v>
      </c>
    </row>
    <row r="140" spans="1:9" s="3" customFormat="1" ht="25.5">
      <c r="A140" s="33">
        <v>134</v>
      </c>
      <c r="B140" s="787" t="s">
        <v>1450</v>
      </c>
      <c r="C140" s="787" t="s">
        <v>1321</v>
      </c>
      <c r="D140" s="811">
        <v>4605</v>
      </c>
      <c r="E140" s="776" t="s">
        <v>99</v>
      </c>
      <c r="F140" s="792">
        <v>45.7</v>
      </c>
      <c r="G140" s="792">
        <f t="shared" si="2"/>
        <v>210448.5</v>
      </c>
      <c r="H140" s="33" t="s">
        <v>1322</v>
      </c>
      <c r="I140" s="33" t="s">
        <v>1308</v>
      </c>
    </row>
    <row r="141" spans="1:9" s="3" customFormat="1" ht="25.5">
      <c r="A141" s="33">
        <v>135</v>
      </c>
      <c r="B141" s="787" t="s">
        <v>1451</v>
      </c>
      <c r="C141" s="787" t="s">
        <v>1321</v>
      </c>
      <c r="D141" s="811">
        <v>6750</v>
      </c>
      <c r="E141" s="776" t="s">
        <v>99</v>
      </c>
      <c r="F141" s="792">
        <v>45.5</v>
      </c>
      <c r="G141" s="792">
        <f t="shared" si="2"/>
        <v>307125</v>
      </c>
      <c r="H141" s="33" t="s">
        <v>1322</v>
      </c>
      <c r="I141" s="33" t="s">
        <v>1308</v>
      </c>
    </row>
    <row r="142" spans="1:9" s="3" customFormat="1" ht="25.5">
      <c r="A142" s="33">
        <v>136</v>
      </c>
      <c r="B142" s="787" t="s">
        <v>1452</v>
      </c>
      <c r="C142" s="787" t="s">
        <v>1321</v>
      </c>
      <c r="D142" s="811">
        <v>130</v>
      </c>
      <c r="E142" s="776" t="s">
        <v>99</v>
      </c>
      <c r="F142" s="792">
        <v>535.1</v>
      </c>
      <c r="G142" s="792">
        <f t="shared" si="2"/>
        <v>69563</v>
      </c>
      <c r="H142" s="33" t="s">
        <v>1322</v>
      </c>
      <c r="I142" s="33" t="s">
        <v>1308</v>
      </c>
    </row>
    <row r="143" spans="1:9" s="3" customFormat="1" ht="25.5">
      <c r="A143" s="33">
        <v>137</v>
      </c>
      <c r="B143" s="787" t="s">
        <v>1453</v>
      </c>
      <c r="C143" s="787" t="s">
        <v>1321</v>
      </c>
      <c r="D143" s="811">
        <v>6830</v>
      </c>
      <c r="E143" s="776" t="s">
        <v>99</v>
      </c>
      <c r="F143" s="792">
        <v>276.60000000000002</v>
      </c>
      <c r="G143" s="792">
        <f t="shared" si="2"/>
        <v>1889178.0000000002</v>
      </c>
      <c r="H143" s="33" t="s">
        <v>1322</v>
      </c>
      <c r="I143" s="33" t="s">
        <v>1308</v>
      </c>
    </row>
    <row r="144" spans="1:9" s="3" customFormat="1" ht="25.5">
      <c r="A144" s="33">
        <v>138</v>
      </c>
      <c r="B144" s="787" t="s">
        <v>1319</v>
      </c>
      <c r="C144" s="787" t="s">
        <v>1321</v>
      </c>
      <c r="D144" s="811">
        <v>840</v>
      </c>
      <c r="E144" s="776" t="s">
        <v>99</v>
      </c>
      <c r="F144" s="792">
        <v>2822.4</v>
      </c>
      <c r="G144" s="792">
        <f t="shared" si="2"/>
        <v>2370816</v>
      </c>
      <c r="H144" s="33" t="s">
        <v>1322</v>
      </c>
      <c r="I144" s="33" t="s">
        <v>1308</v>
      </c>
    </row>
    <row r="145" spans="1:9" s="3" customFormat="1" ht="25.5">
      <c r="A145" s="33">
        <v>139</v>
      </c>
      <c r="B145" s="787" t="s">
        <v>1454</v>
      </c>
      <c r="C145" s="787" t="s">
        <v>1321</v>
      </c>
      <c r="D145" s="811">
        <v>50</v>
      </c>
      <c r="E145" s="776" t="s">
        <v>99</v>
      </c>
      <c r="F145" s="792">
        <v>295</v>
      </c>
      <c r="G145" s="792">
        <f t="shared" si="2"/>
        <v>14750</v>
      </c>
      <c r="H145" s="33" t="s">
        <v>1322</v>
      </c>
      <c r="I145" s="33" t="s">
        <v>1308</v>
      </c>
    </row>
    <row r="146" spans="1:9" s="3" customFormat="1" ht="25.5">
      <c r="A146" s="33">
        <v>140</v>
      </c>
      <c r="B146" s="787" t="s">
        <v>1455</v>
      </c>
      <c r="C146" s="787" t="s">
        <v>1321</v>
      </c>
      <c r="D146" s="811">
        <v>410</v>
      </c>
      <c r="E146" s="776" t="s">
        <v>99</v>
      </c>
      <c r="F146" s="792">
        <v>541.70000000000005</v>
      </c>
      <c r="G146" s="792">
        <f t="shared" si="2"/>
        <v>222097.00000000003</v>
      </c>
      <c r="H146" s="33" t="s">
        <v>1322</v>
      </c>
      <c r="I146" s="33" t="s">
        <v>1308</v>
      </c>
    </row>
    <row r="147" spans="1:9" s="3" customFormat="1" ht="25.5">
      <c r="A147" s="33">
        <v>141</v>
      </c>
      <c r="B147" s="787" t="s">
        <v>1456</v>
      </c>
      <c r="C147" s="787" t="s">
        <v>1321</v>
      </c>
      <c r="D147" s="811">
        <v>75</v>
      </c>
      <c r="E147" s="776" t="s">
        <v>99</v>
      </c>
      <c r="F147" s="792">
        <v>373.6</v>
      </c>
      <c r="G147" s="792">
        <f t="shared" si="2"/>
        <v>28020</v>
      </c>
      <c r="H147" s="33" t="s">
        <v>1322</v>
      </c>
      <c r="I147" s="33" t="s">
        <v>1308</v>
      </c>
    </row>
    <row r="148" spans="1:9" s="3" customFormat="1" ht="25.5">
      <c r="A148" s="33">
        <v>142</v>
      </c>
      <c r="B148" s="787" t="s">
        <v>1314</v>
      </c>
      <c r="C148" s="787" t="s">
        <v>1321</v>
      </c>
      <c r="D148" s="811">
        <v>865</v>
      </c>
      <c r="E148" s="776" t="s">
        <v>99</v>
      </c>
      <c r="F148" s="792">
        <v>417.2</v>
      </c>
      <c r="G148" s="792">
        <f t="shared" si="2"/>
        <v>360878</v>
      </c>
      <c r="H148" s="33" t="s">
        <v>1322</v>
      </c>
      <c r="I148" s="33" t="s">
        <v>1308</v>
      </c>
    </row>
    <row r="149" spans="1:9" s="3" customFormat="1" ht="25.5">
      <c r="A149" s="33">
        <v>143</v>
      </c>
      <c r="B149" s="787" t="s">
        <v>1457</v>
      </c>
      <c r="C149" s="787" t="s">
        <v>1321</v>
      </c>
      <c r="D149" s="811">
        <v>6820</v>
      </c>
      <c r="E149" s="776" t="s">
        <v>99</v>
      </c>
      <c r="F149" s="792">
        <v>123.1</v>
      </c>
      <c r="G149" s="792">
        <f t="shared" si="2"/>
        <v>839542</v>
      </c>
      <c r="H149" s="33" t="s">
        <v>1322</v>
      </c>
      <c r="I149" s="33" t="s">
        <v>1308</v>
      </c>
    </row>
    <row r="150" spans="1:9" s="3" customFormat="1" ht="25.5">
      <c r="A150" s="33">
        <v>144</v>
      </c>
      <c r="B150" s="787" t="s">
        <v>1458</v>
      </c>
      <c r="C150" s="787" t="s">
        <v>1321</v>
      </c>
      <c r="D150" s="811">
        <v>104540</v>
      </c>
      <c r="E150" s="776" t="s">
        <v>12</v>
      </c>
      <c r="F150" s="792">
        <v>12.6</v>
      </c>
      <c r="G150" s="792">
        <f t="shared" si="2"/>
        <v>1317204</v>
      </c>
      <c r="H150" s="33" t="s">
        <v>1322</v>
      </c>
      <c r="I150" s="33" t="s">
        <v>1308</v>
      </c>
    </row>
  </sheetData>
  <mergeCells count="9">
    <mergeCell ref="F3:G3"/>
    <mergeCell ref="H5:H6"/>
    <mergeCell ref="I5:I6"/>
    <mergeCell ref="G5:G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39"/>
  <sheetViews>
    <sheetView topLeftCell="C1" zoomScale="90" zoomScaleNormal="90" workbookViewId="0">
      <selection activeCell="F3" sqref="F3"/>
    </sheetView>
  </sheetViews>
  <sheetFormatPr defaultRowHeight="12.75"/>
  <cols>
    <col min="1" max="1" width="9.140625" style="3" customWidth="1"/>
    <col min="2" max="2" width="51.5703125" style="3" customWidth="1"/>
    <col min="3" max="3" width="19.42578125" style="3" customWidth="1"/>
    <col min="4" max="4" width="13.7109375" style="3" customWidth="1"/>
    <col min="5" max="5" width="12.5703125" style="3" customWidth="1"/>
    <col min="6" max="6" width="12" style="3" customWidth="1"/>
    <col min="7" max="7" width="15.5703125" style="3" customWidth="1"/>
    <col min="8" max="8" width="13.85546875" style="3" customWidth="1"/>
    <col min="9" max="9" width="14" style="3" customWidth="1"/>
    <col min="10" max="16384" width="9.140625" style="3"/>
  </cols>
  <sheetData>
    <row r="2" spans="1:9" ht="18.75">
      <c r="B2" s="781" t="s">
        <v>1291</v>
      </c>
      <c r="D2" s="3" t="s">
        <v>1291</v>
      </c>
    </row>
    <row r="4" spans="1:9">
      <c r="A4" s="33">
        <v>4</v>
      </c>
      <c r="B4" s="871" t="s">
        <v>432</v>
      </c>
      <c r="C4" s="780" t="s">
        <v>1321</v>
      </c>
      <c r="D4" s="872">
        <v>50</v>
      </c>
      <c r="E4" s="823" t="s">
        <v>429</v>
      </c>
      <c r="F4" s="873">
        <v>400</v>
      </c>
      <c r="G4" s="874">
        <f t="shared" ref="G4:G16" si="0">D4*F4</f>
        <v>20000</v>
      </c>
      <c r="H4" s="33" t="s">
        <v>389</v>
      </c>
      <c r="I4" s="33" t="s">
        <v>1308</v>
      </c>
    </row>
    <row r="5" spans="1:9">
      <c r="A5" s="33">
        <v>5</v>
      </c>
      <c r="B5" s="875" t="s">
        <v>1692</v>
      </c>
      <c r="C5" s="780" t="s">
        <v>1321</v>
      </c>
      <c r="D5" s="872">
        <v>10</v>
      </c>
      <c r="E5" s="823" t="s">
        <v>429</v>
      </c>
      <c r="F5" s="873">
        <v>600</v>
      </c>
      <c r="G5" s="874">
        <f t="shared" si="0"/>
        <v>6000</v>
      </c>
      <c r="H5" s="33" t="s">
        <v>389</v>
      </c>
      <c r="I5" s="33" t="s">
        <v>1308</v>
      </c>
    </row>
    <row r="6" spans="1:9">
      <c r="A6" s="33">
        <v>6</v>
      </c>
      <c r="B6" s="871" t="s">
        <v>434</v>
      </c>
      <c r="C6" s="780" t="s">
        <v>1321</v>
      </c>
      <c r="D6" s="872">
        <v>10</v>
      </c>
      <c r="E6" s="823" t="s">
        <v>429</v>
      </c>
      <c r="F6" s="873">
        <v>600</v>
      </c>
      <c r="G6" s="874">
        <f t="shared" si="0"/>
        <v>6000</v>
      </c>
      <c r="H6" s="33" t="s">
        <v>389</v>
      </c>
      <c r="I6" s="33" t="s">
        <v>1308</v>
      </c>
    </row>
    <row r="7" spans="1:9">
      <c r="A7" s="33">
        <v>7</v>
      </c>
      <c r="B7" s="875" t="s">
        <v>435</v>
      </c>
      <c r="C7" s="780" t="s">
        <v>1321</v>
      </c>
      <c r="D7" s="872">
        <v>10</v>
      </c>
      <c r="E7" s="823" t="s">
        <v>429</v>
      </c>
      <c r="F7" s="873">
        <v>180</v>
      </c>
      <c r="G7" s="874">
        <f t="shared" si="0"/>
        <v>1800</v>
      </c>
      <c r="H7" s="33" t="s">
        <v>389</v>
      </c>
      <c r="I7" s="33" t="s">
        <v>1308</v>
      </c>
    </row>
    <row r="8" spans="1:9">
      <c r="A8" s="33">
        <v>8</v>
      </c>
      <c r="B8" s="875" t="s">
        <v>436</v>
      </c>
      <c r="C8" s="780" t="s">
        <v>1321</v>
      </c>
      <c r="D8" s="872">
        <v>10</v>
      </c>
      <c r="E8" s="823" t="s">
        <v>429</v>
      </c>
      <c r="F8" s="873">
        <v>400</v>
      </c>
      <c r="G8" s="874">
        <f t="shared" si="0"/>
        <v>4000</v>
      </c>
      <c r="H8" s="33" t="s">
        <v>389</v>
      </c>
      <c r="I8" s="33" t="s">
        <v>1308</v>
      </c>
    </row>
    <row r="9" spans="1:9">
      <c r="A9" s="33">
        <v>9</v>
      </c>
      <c r="B9" s="875" t="s">
        <v>437</v>
      </c>
      <c r="C9" s="780" t="s">
        <v>1321</v>
      </c>
      <c r="D9" s="872">
        <v>1</v>
      </c>
      <c r="E9" s="823" t="s">
        <v>429</v>
      </c>
      <c r="F9" s="873">
        <v>200</v>
      </c>
      <c r="G9" s="874">
        <f t="shared" si="0"/>
        <v>200</v>
      </c>
      <c r="H9" s="33" t="s">
        <v>389</v>
      </c>
      <c r="I9" s="33" t="s">
        <v>1308</v>
      </c>
    </row>
    <row r="10" spans="1:9">
      <c r="A10" s="33">
        <v>10</v>
      </c>
      <c r="B10" s="871" t="s">
        <v>438</v>
      </c>
      <c r="C10" s="780" t="s">
        <v>1321</v>
      </c>
      <c r="D10" s="872">
        <v>3</v>
      </c>
      <c r="E10" s="823" t="s">
        <v>429</v>
      </c>
      <c r="F10" s="873">
        <v>250</v>
      </c>
      <c r="G10" s="874">
        <f t="shared" si="0"/>
        <v>750</v>
      </c>
      <c r="H10" s="33" t="s">
        <v>389</v>
      </c>
      <c r="I10" s="33" t="s">
        <v>1308</v>
      </c>
    </row>
    <row r="11" spans="1:9">
      <c r="A11" s="33">
        <v>11</v>
      </c>
      <c r="B11" s="871" t="s">
        <v>439</v>
      </c>
      <c r="C11" s="780" t="s">
        <v>1321</v>
      </c>
      <c r="D11" s="872">
        <v>0.7</v>
      </c>
      <c r="E11" s="823" t="s">
        <v>429</v>
      </c>
      <c r="F11" s="873">
        <v>2100</v>
      </c>
      <c r="G11" s="874">
        <f t="shared" si="0"/>
        <v>1470</v>
      </c>
      <c r="H11" s="33" t="s">
        <v>389</v>
      </c>
      <c r="I11" s="33" t="s">
        <v>1308</v>
      </c>
    </row>
    <row r="12" spans="1:9">
      <c r="A12" s="33">
        <v>12</v>
      </c>
      <c r="B12" s="871" t="s">
        <v>440</v>
      </c>
      <c r="C12" s="780" t="s">
        <v>1321</v>
      </c>
      <c r="D12" s="872">
        <v>30</v>
      </c>
      <c r="E12" s="823" t="s">
        <v>429</v>
      </c>
      <c r="F12" s="873">
        <v>120</v>
      </c>
      <c r="G12" s="874">
        <f t="shared" si="0"/>
        <v>3600</v>
      </c>
      <c r="H12" s="33" t="s">
        <v>389</v>
      </c>
      <c r="I12" s="33" t="s">
        <v>1308</v>
      </c>
    </row>
    <row r="13" spans="1:9">
      <c r="A13" s="33">
        <v>13</v>
      </c>
      <c r="B13" s="875" t="s">
        <v>441</v>
      </c>
      <c r="C13" s="780" t="s">
        <v>1321</v>
      </c>
      <c r="D13" s="872">
        <v>30</v>
      </c>
      <c r="E13" s="823" t="s">
        <v>429</v>
      </c>
      <c r="F13" s="873">
        <v>170</v>
      </c>
      <c r="G13" s="874">
        <f t="shared" si="0"/>
        <v>5100</v>
      </c>
      <c r="H13" s="33" t="s">
        <v>389</v>
      </c>
      <c r="I13" s="33" t="s">
        <v>1308</v>
      </c>
    </row>
    <row r="14" spans="1:9">
      <c r="A14" s="33">
        <v>14</v>
      </c>
      <c r="B14" s="871" t="s">
        <v>442</v>
      </c>
      <c r="C14" s="780" t="s">
        <v>1321</v>
      </c>
      <c r="D14" s="872">
        <v>5</v>
      </c>
      <c r="E14" s="823" t="s">
        <v>429</v>
      </c>
      <c r="F14" s="873">
        <v>700</v>
      </c>
      <c r="G14" s="874">
        <f t="shared" si="0"/>
        <v>3500</v>
      </c>
      <c r="H14" s="33" t="s">
        <v>389</v>
      </c>
      <c r="I14" s="33" t="s">
        <v>1308</v>
      </c>
    </row>
    <row r="15" spans="1:9">
      <c r="A15" s="33">
        <v>15</v>
      </c>
      <c r="B15" s="871" t="s">
        <v>443</v>
      </c>
      <c r="C15" s="780" t="s">
        <v>1321</v>
      </c>
      <c r="D15" s="872">
        <v>20</v>
      </c>
      <c r="E15" s="823" t="s">
        <v>429</v>
      </c>
      <c r="F15" s="873">
        <v>100</v>
      </c>
      <c r="G15" s="874">
        <f t="shared" si="0"/>
        <v>2000</v>
      </c>
      <c r="H15" s="33" t="s">
        <v>389</v>
      </c>
      <c r="I15" s="33" t="s">
        <v>1308</v>
      </c>
    </row>
    <row r="16" spans="1:9" s="835" customFormat="1">
      <c r="A16" s="24">
        <v>16</v>
      </c>
      <c r="B16" s="871" t="s">
        <v>444</v>
      </c>
      <c r="C16" s="834" t="s">
        <v>1321</v>
      </c>
      <c r="D16" s="872">
        <v>1</v>
      </c>
      <c r="E16" s="823" t="s">
        <v>129</v>
      </c>
      <c r="F16" s="873">
        <v>800</v>
      </c>
      <c r="G16" s="876">
        <f t="shared" si="0"/>
        <v>800</v>
      </c>
      <c r="H16" s="24" t="s">
        <v>389</v>
      </c>
      <c r="I16" s="24" t="s">
        <v>1308</v>
      </c>
    </row>
    <row r="17" spans="1:9" s="835" customFormat="1">
      <c r="A17" s="1103" t="s">
        <v>1688</v>
      </c>
      <c r="B17" s="1104"/>
      <c r="C17" s="1104"/>
      <c r="D17" s="1104"/>
      <c r="E17" s="1104"/>
      <c r="F17" s="1105"/>
      <c r="G17" s="877">
        <f>SUM(G4:G16)</f>
        <v>55220</v>
      </c>
      <c r="H17" s="24"/>
      <c r="I17" s="24"/>
    </row>
    <row r="18" spans="1:9">
      <c r="A18" s="33">
        <v>4</v>
      </c>
      <c r="B18" s="871" t="s">
        <v>432</v>
      </c>
      <c r="C18" s="780" t="s">
        <v>1321</v>
      </c>
      <c r="D18" s="872">
        <v>50</v>
      </c>
      <c r="E18" s="823" t="s">
        <v>429</v>
      </c>
      <c r="F18" s="873">
        <v>400</v>
      </c>
      <c r="G18" s="874">
        <f t="shared" ref="G18:G30" si="1">D18*F18</f>
        <v>20000</v>
      </c>
      <c r="H18" s="33" t="s">
        <v>392</v>
      </c>
      <c r="I18" s="33" t="s">
        <v>1308</v>
      </c>
    </row>
    <row r="19" spans="1:9">
      <c r="A19" s="33">
        <v>5</v>
      </c>
      <c r="B19" s="875" t="s">
        <v>1692</v>
      </c>
      <c r="C19" s="780" t="s">
        <v>1321</v>
      </c>
      <c r="D19" s="872">
        <v>10</v>
      </c>
      <c r="E19" s="823" t="s">
        <v>429</v>
      </c>
      <c r="F19" s="873">
        <v>600</v>
      </c>
      <c r="G19" s="874">
        <f t="shared" si="1"/>
        <v>6000</v>
      </c>
      <c r="H19" s="33" t="s">
        <v>392</v>
      </c>
      <c r="I19" s="33" t="s">
        <v>1308</v>
      </c>
    </row>
    <row r="20" spans="1:9">
      <c r="A20" s="33">
        <v>6</v>
      </c>
      <c r="B20" s="871" t="s">
        <v>434</v>
      </c>
      <c r="C20" s="780" t="s">
        <v>1321</v>
      </c>
      <c r="D20" s="872">
        <v>10</v>
      </c>
      <c r="E20" s="823" t="s">
        <v>429</v>
      </c>
      <c r="F20" s="873">
        <v>600</v>
      </c>
      <c r="G20" s="874">
        <f t="shared" si="1"/>
        <v>6000</v>
      </c>
      <c r="H20" s="33" t="s">
        <v>393</v>
      </c>
      <c r="I20" s="33" t="s">
        <v>1308</v>
      </c>
    </row>
    <row r="21" spans="1:9">
      <c r="A21" s="33">
        <v>7</v>
      </c>
      <c r="B21" s="875" t="s">
        <v>435</v>
      </c>
      <c r="C21" s="780" t="s">
        <v>1321</v>
      </c>
      <c r="D21" s="872">
        <v>10</v>
      </c>
      <c r="E21" s="823" t="s">
        <v>429</v>
      </c>
      <c r="F21" s="873">
        <v>180</v>
      </c>
      <c r="G21" s="874">
        <f t="shared" si="1"/>
        <v>1800</v>
      </c>
      <c r="H21" s="33" t="s">
        <v>392</v>
      </c>
      <c r="I21" s="33" t="s">
        <v>1308</v>
      </c>
    </row>
    <row r="22" spans="1:9">
      <c r="A22" s="33">
        <v>8</v>
      </c>
      <c r="B22" s="875" t="s">
        <v>436</v>
      </c>
      <c r="C22" s="780" t="s">
        <v>1321</v>
      </c>
      <c r="D22" s="872">
        <v>10</v>
      </c>
      <c r="E22" s="823" t="s">
        <v>429</v>
      </c>
      <c r="F22" s="873">
        <v>400</v>
      </c>
      <c r="G22" s="874">
        <f t="shared" si="1"/>
        <v>4000</v>
      </c>
      <c r="H22" s="33" t="s">
        <v>392</v>
      </c>
      <c r="I22" s="33" t="s">
        <v>1308</v>
      </c>
    </row>
    <row r="23" spans="1:9">
      <c r="A23" s="33">
        <v>9</v>
      </c>
      <c r="B23" s="875" t="s">
        <v>437</v>
      </c>
      <c r="C23" s="780" t="s">
        <v>1321</v>
      </c>
      <c r="D23" s="872">
        <v>1</v>
      </c>
      <c r="E23" s="823" t="s">
        <v>429</v>
      </c>
      <c r="F23" s="873">
        <v>200</v>
      </c>
      <c r="G23" s="874">
        <f t="shared" si="1"/>
        <v>200</v>
      </c>
      <c r="H23" s="33" t="s">
        <v>392</v>
      </c>
      <c r="I23" s="33" t="s">
        <v>1308</v>
      </c>
    </row>
    <row r="24" spans="1:9">
      <c r="A24" s="33">
        <v>10</v>
      </c>
      <c r="B24" s="871" t="s">
        <v>438</v>
      </c>
      <c r="C24" s="780" t="s">
        <v>1321</v>
      </c>
      <c r="D24" s="872">
        <v>2</v>
      </c>
      <c r="E24" s="823" t="s">
        <v>429</v>
      </c>
      <c r="F24" s="873">
        <v>250</v>
      </c>
      <c r="G24" s="874">
        <f t="shared" si="1"/>
        <v>500</v>
      </c>
      <c r="H24" s="33" t="s">
        <v>392</v>
      </c>
      <c r="I24" s="33" t="s">
        <v>1308</v>
      </c>
    </row>
    <row r="25" spans="1:9">
      <c r="A25" s="33">
        <v>11</v>
      </c>
      <c r="B25" s="871" t="s">
        <v>439</v>
      </c>
      <c r="C25" s="780" t="s">
        <v>1321</v>
      </c>
      <c r="D25" s="872">
        <v>0.7</v>
      </c>
      <c r="E25" s="823" t="s">
        <v>429</v>
      </c>
      <c r="F25" s="873">
        <v>2100</v>
      </c>
      <c r="G25" s="874">
        <f t="shared" si="1"/>
        <v>1470</v>
      </c>
      <c r="H25" s="33" t="s">
        <v>392</v>
      </c>
      <c r="I25" s="33" t="s">
        <v>1308</v>
      </c>
    </row>
    <row r="26" spans="1:9">
      <c r="A26" s="33">
        <v>12</v>
      </c>
      <c r="B26" s="871" t="s">
        <v>440</v>
      </c>
      <c r="C26" s="780" t="s">
        <v>1321</v>
      </c>
      <c r="D26" s="872">
        <v>40</v>
      </c>
      <c r="E26" s="823" t="s">
        <v>429</v>
      </c>
      <c r="F26" s="873">
        <v>120</v>
      </c>
      <c r="G26" s="874">
        <f t="shared" si="1"/>
        <v>4800</v>
      </c>
      <c r="H26" s="33" t="s">
        <v>392</v>
      </c>
      <c r="I26" s="33" t="s">
        <v>1308</v>
      </c>
    </row>
    <row r="27" spans="1:9">
      <c r="A27" s="33">
        <v>13</v>
      </c>
      <c r="B27" s="875" t="s">
        <v>441</v>
      </c>
      <c r="C27" s="780" t="s">
        <v>1321</v>
      </c>
      <c r="D27" s="872">
        <v>20</v>
      </c>
      <c r="E27" s="823" t="s">
        <v>429</v>
      </c>
      <c r="F27" s="873">
        <v>170</v>
      </c>
      <c r="G27" s="874">
        <f t="shared" si="1"/>
        <v>3400</v>
      </c>
      <c r="H27" s="33" t="s">
        <v>392</v>
      </c>
      <c r="I27" s="33" t="s">
        <v>1308</v>
      </c>
    </row>
    <row r="28" spans="1:9">
      <c r="A28" s="33">
        <v>14</v>
      </c>
      <c r="B28" s="871" t="s">
        <v>442</v>
      </c>
      <c r="C28" s="780" t="s">
        <v>1321</v>
      </c>
      <c r="D28" s="872">
        <v>5</v>
      </c>
      <c r="E28" s="823" t="s">
        <v>429</v>
      </c>
      <c r="F28" s="873">
        <v>700</v>
      </c>
      <c r="G28" s="874">
        <f t="shared" si="1"/>
        <v>3500</v>
      </c>
      <c r="H28" s="33" t="s">
        <v>392</v>
      </c>
      <c r="I28" s="33" t="s">
        <v>1308</v>
      </c>
    </row>
    <row r="29" spans="1:9">
      <c r="A29" s="33">
        <v>15</v>
      </c>
      <c r="B29" s="871" t="s">
        <v>443</v>
      </c>
      <c r="C29" s="780" t="s">
        <v>1321</v>
      </c>
      <c r="D29" s="872">
        <v>10</v>
      </c>
      <c r="E29" s="823" t="s">
        <v>429</v>
      </c>
      <c r="F29" s="873">
        <v>100</v>
      </c>
      <c r="G29" s="874">
        <f t="shared" si="1"/>
        <v>1000</v>
      </c>
      <c r="H29" s="33" t="s">
        <v>392</v>
      </c>
      <c r="I29" s="33" t="s">
        <v>1308</v>
      </c>
    </row>
    <row r="30" spans="1:9" s="835" customFormat="1">
      <c r="A30" s="24">
        <v>16</v>
      </c>
      <c r="B30" s="871" t="s">
        <v>444</v>
      </c>
      <c r="C30" s="834" t="s">
        <v>1321</v>
      </c>
      <c r="D30" s="872">
        <v>1</v>
      </c>
      <c r="E30" s="823" t="s">
        <v>129</v>
      </c>
      <c r="F30" s="873">
        <v>800</v>
      </c>
      <c r="G30" s="876">
        <f t="shared" si="1"/>
        <v>800</v>
      </c>
      <c r="H30" s="24" t="s">
        <v>392</v>
      </c>
      <c r="I30" s="24" t="s">
        <v>1308</v>
      </c>
    </row>
    <row r="31" spans="1:9" s="835" customFormat="1">
      <c r="A31" s="1103" t="s">
        <v>1680</v>
      </c>
      <c r="B31" s="1104"/>
      <c r="C31" s="1104"/>
      <c r="D31" s="1104"/>
      <c r="E31" s="1104"/>
      <c r="F31" s="1105"/>
      <c r="G31" s="877">
        <f>SUM(G18:G30)</f>
        <v>53470</v>
      </c>
      <c r="H31" s="24"/>
      <c r="I31" s="24"/>
    </row>
    <row r="32" spans="1:9">
      <c r="A32" s="33">
        <v>4</v>
      </c>
      <c r="B32" s="871" t="s">
        <v>432</v>
      </c>
      <c r="C32" s="780" t="s">
        <v>1321</v>
      </c>
      <c r="D32" s="872">
        <v>50</v>
      </c>
      <c r="E32" s="823" t="s">
        <v>429</v>
      </c>
      <c r="F32" s="873">
        <v>400</v>
      </c>
      <c r="G32" s="874">
        <f t="shared" ref="G32:G38" si="2">D32*F32</f>
        <v>20000</v>
      </c>
      <c r="H32" s="33" t="s">
        <v>396</v>
      </c>
      <c r="I32" s="33" t="s">
        <v>1308</v>
      </c>
    </row>
    <row r="33" spans="1:9">
      <c r="A33" s="33">
        <v>5</v>
      </c>
      <c r="B33" s="875" t="s">
        <v>1692</v>
      </c>
      <c r="C33" s="780" t="s">
        <v>1321</v>
      </c>
      <c r="D33" s="872">
        <v>10</v>
      </c>
      <c r="E33" s="823" t="s">
        <v>429</v>
      </c>
      <c r="F33" s="873">
        <v>600</v>
      </c>
      <c r="G33" s="874">
        <f t="shared" si="2"/>
        <v>6000</v>
      </c>
      <c r="H33" s="33" t="s">
        <v>396</v>
      </c>
      <c r="I33" s="33" t="s">
        <v>1308</v>
      </c>
    </row>
    <row r="34" spans="1:9">
      <c r="A34" s="33">
        <v>6</v>
      </c>
      <c r="B34" s="871" t="s">
        <v>434</v>
      </c>
      <c r="C34" s="780" t="s">
        <v>1321</v>
      </c>
      <c r="D34" s="872">
        <v>10</v>
      </c>
      <c r="E34" s="823" t="s">
        <v>429</v>
      </c>
      <c r="F34" s="873">
        <v>600</v>
      </c>
      <c r="G34" s="874">
        <f t="shared" si="2"/>
        <v>6000</v>
      </c>
      <c r="H34" s="33" t="s">
        <v>396</v>
      </c>
      <c r="I34" s="33" t="s">
        <v>1308</v>
      </c>
    </row>
    <row r="35" spans="1:9">
      <c r="A35" s="33">
        <v>9</v>
      </c>
      <c r="B35" s="875" t="s">
        <v>437</v>
      </c>
      <c r="C35" s="780" t="s">
        <v>1321</v>
      </c>
      <c r="D35" s="872">
        <v>1</v>
      </c>
      <c r="E35" s="823" t="s">
        <v>429</v>
      </c>
      <c r="F35" s="873">
        <v>200</v>
      </c>
      <c r="G35" s="874">
        <f t="shared" si="2"/>
        <v>200</v>
      </c>
      <c r="H35" s="33" t="s">
        <v>396</v>
      </c>
      <c r="I35" s="33" t="s">
        <v>1308</v>
      </c>
    </row>
    <row r="36" spans="1:9">
      <c r="A36" s="33">
        <v>11</v>
      </c>
      <c r="B36" s="871" t="s">
        <v>439</v>
      </c>
      <c r="C36" s="780" t="s">
        <v>1321</v>
      </c>
      <c r="D36" s="872">
        <v>0.7</v>
      </c>
      <c r="E36" s="823" t="s">
        <v>429</v>
      </c>
      <c r="F36" s="873">
        <v>2100</v>
      </c>
      <c r="G36" s="874">
        <f t="shared" si="2"/>
        <v>1470</v>
      </c>
      <c r="H36" s="33" t="s">
        <v>396</v>
      </c>
      <c r="I36" s="33" t="s">
        <v>1308</v>
      </c>
    </row>
    <row r="37" spans="1:9">
      <c r="A37" s="33">
        <v>12</v>
      </c>
      <c r="B37" s="871" t="s">
        <v>440</v>
      </c>
      <c r="C37" s="780" t="s">
        <v>1321</v>
      </c>
      <c r="D37" s="872">
        <v>30</v>
      </c>
      <c r="E37" s="823" t="s">
        <v>429</v>
      </c>
      <c r="F37" s="873">
        <v>120</v>
      </c>
      <c r="G37" s="874">
        <f t="shared" si="2"/>
        <v>3600</v>
      </c>
      <c r="H37" s="33" t="s">
        <v>396</v>
      </c>
      <c r="I37" s="33" t="s">
        <v>1308</v>
      </c>
    </row>
    <row r="38" spans="1:9">
      <c r="A38" s="33">
        <v>15</v>
      </c>
      <c r="B38" s="871" t="s">
        <v>443</v>
      </c>
      <c r="C38" s="780" t="s">
        <v>1321</v>
      </c>
      <c r="D38" s="872">
        <v>70</v>
      </c>
      <c r="E38" s="823" t="s">
        <v>429</v>
      </c>
      <c r="F38" s="873">
        <v>100</v>
      </c>
      <c r="G38" s="874">
        <f t="shared" si="2"/>
        <v>7000</v>
      </c>
      <c r="H38" s="33" t="s">
        <v>396</v>
      </c>
      <c r="I38" s="33" t="s">
        <v>1308</v>
      </c>
    </row>
    <row r="39" spans="1:9">
      <c r="D39" s="1106" t="s">
        <v>1685</v>
      </c>
      <c r="E39" s="1106"/>
      <c r="F39" s="1106"/>
      <c r="G39" s="829">
        <f>SUM(G32:G38)</f>
        <v>44270</v>
      </c>
    </row>
  </sheetData>
  <mergeCells count="3">
    <mergeCell ref="A17:F17"/>
    <mergeCell ref="A31:F31"/>
    <mergeCell ref="D39:F39"/>
  </mergeCells>
  <pageMargins left="0.7" right="0.7" top="0.75" bottom="0.75" header="0.3" footer="0.3"/>
  <pageSetup paperSize="9" scale="56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57"/>
  <sheetViews>
    <sheetView topLeftCell="A19" workbookViewId="0">
      <selection sqref="A1:XFD3"/>
    </sheetView>
  </sheetViews>
  <sheetFormatPr defaultRowHeight="12.75"/>
  <cols>
    <col min="1" max="1" width="9.140625" style="3"/>
    <col min="2" max="2" width="41.42578125" style="3" customWidth="1"/>
    <col min="3" max="3" width="11.42578125" style="790" customWidth="1"/>
    <col min="4" max="4" width="7.7109375" style="3" customWidth="1"/>
    <col min="5" max="5" width="11.140625" style="3" customWidth="1"/>
    <col min="6" max="6" width="10" style="3" customWidth="1"/>
    <col min="7" max="7" width="11.28515625" style="931" customWidth="1"/>
    <col min="8" max="8" width="8.28515625" style="3" customWidth="1"/>
    <col min="9" max="9" width="11.28515625" style="3" customWidth="1"/>
    <col min="10" max="16384" width="9.140625" style="3"/>
  </cols>
  <sheetData>
    <row r="2" spans="1:9" ht="18.75">
      <c r="B2" s="781" t="s">
        <v>1725</v>
      </c>
    </row>
    <row r="4" spans="1:9" ht="15.75" customHeight="1">
      <c r="A4" s="907" t="s">
        <v>2</v>
      </c>
      <c r="B4" s="1067" t="s">
        <v>1276</v>
      </c>
      <c r="C4" s="1067" t="s">
        <v>1277</v>
      </c>
      <c r="D4" s="1067" t="s">
        <v>5</v>
      </c>
      <c r="E4" s="1067" t="s">
        <v>421</v>
      </c>
      <c r="F4" s="1069" t="s">
        <v>582</v>
      </c>
      <c r="G4" s="1107" t="s">
        <v>1284</v>
      </c>
      <c r="H4" s="1055" t="s">
        <v>1307</v>
      </c>
      <c r="I4" s="1067" t="s">
        <v>1279</v>
      </c>
    </row>
    <row r="5" spans="1:9">
      <c r="A5" s="907" t="s">
        <v>1275</v>
      </c>
      <c r="B5" s="1067"/>
      <c r="C5" s="1067"/>
      <c r="D5" s="1067"/>
      <c r="E5" s="1067"/>
      <c r="F5" s="1069"/>
      <c r="G5" s="1108"/>
      <c r="H5" s="1056"/>
      <c r="I5" s="1067"/>
    </row>
    <row r="6" spans="1:9" ht="38.25">
      <c r="A6" s="823">
        <v>1</v>
      </c>
      <c r="B6" s="890" t="s">
        <v>529</v>
      </c>
      <c r="C6" s="787" t="s">
        <v>1321</v>
      </c>
      <c r="D6" s="823">
        <v>1</v>
      </c>
      <c r="E6" s="823" t="s">
        <v>491</v>
      </c>
      <c r="F6" s="823">
        <v>160000</v>
      </c>
      <c r="G6" s="932">
        <f t="shared" ref="G6:G13" si="0">D6*F6</f>
        <v>160000</v>
      </c>
      <c r="H6" s="33" t="s">
        <v>387</v>
      </c>
      <c r="I6" s="787" t="s">
        <v>1308</v>
      </c>
    </row>
    <row r="7" spans="1:9" ht="38.25">
      <c r="A7" s="823">
        <v>2</v>
      </c>
      <c r="B7" s="890" t="s">
        <v>536</v>
      </c>
      <c r="C7" s="787" t="s">
        <v>1321</v>
      </c>
      <c r="D7" s="823">
        <v>1</v>
      </c>
      <c r="E7" s="891" t="s">
        <v>491</v>
      </c>
      <c r="F7" s="823">
        <v>1500</v>
      </c>
      <c r="G7" s="932">
        <f t="shared" si="0"/>
        <v>1500</v>
      </c>
      <c r="H7" s="33" t="s">
        <v>387</v>
      </c>
      <c r="I7" s="787" t="s">
        <v>1308</v>
      </c>
    </row>
    <row r="8" spans="1:9" ht="38.25">
      <c r="A8" s="823">
        <v>3</v>
      </c>
      <c r="B8" s="890" t="s">
        <v>533</v>
      </c>
      <c r="C8" s="787" t="s">
        <v>1321</v>
      </c>
      <c r="D8" s="823">
        <v>1</v>
      </c>
      <c r="E8" s="891" t="s">
        <v>491</v>
      </c>
      <c r="F8" s="823">
        <v>42000</v>
      </c>
      <c r="G8" s="932">
        <f t="shared" si="0"/>
        <v>42000</v>
      </c>
      <c r="H8" s="33" t="s">
        <v>387</v>
      </c>
      <c r="I8" s="787" t="s">
        <v>1308</v>
      </c>
    </row>
    <row r="9" spans="1:9" ht="38.25">
      <c r="A9" s="823">
        <v>4</v>
      </c>
      <c r="B9" s="890" t="s">
        <v>546</v>
      </c>
      <c r="C9" s="787" t="s">
        <v>1321</v>
      </c>
      <c r="D9" s="823">
        <v>1</v>
      </c>
      <c r="E9" s="891" t="s">
        <v>491</v>
      </c>
      <c r="F9" s="823">
        <v>58400</v>
      </c>
      <c r="G9" s="932">
        <f t="shared" si="0"/>
        <v>58400</v>
      </c>
      <c r="H9" s="33" t="s">
        <v>387</v>
      </c>
      <c r="I9" s="787" t="s">
        <v>1308</v>
      </c>
    </row>
    <row r="10" spans="1:9" ht="38.25">
      <c r="A10" s="823">
        <v>5</v>
      </c>
      <c r="B10" s="890" t="s">
        <v>531</v>
      </c>
      <c r="C10" s="787" t="s">
        <v>1321</v>
      </c>
      <c r="D10" s="857">
        <v>1</v>
      </c>
      <c r="E10" s="823" t="s">
        <v>491</v>
      </c>
      <c r="F10" s="823">
        <v>6650</v>
      </c>
      <c r="G10" s="932">
        <f>D10*F10</f>
        <v>6650</v>
      </c>
      <c r="H10" s="33" t="s">
        <v>387</v>
      </c>
      <c r="I10" s="787" t="s">
        <v>1308</v>
      </c>
    </row>
    <row r="11" spans="1:9" ht="38.25">
      <c r="A11" s="823">
        <v>6</v>
      </c>
      <c r="B11" s="890" t="s">
        <v>544</v>
      </c>
      <c r="C11" s="787" t="s">
        <v>1321</v>
      </c>
      <c r="D11" s="823">
        <v>1</v>
      </c>
      <c r="E11" s="891" t="s">
        <v>491</v>
      </c>
      <c r="F11" s="823">
        <v>37500</v>
      </c>
      <c r="G11" s="932">
        <f t="shared" si="0"/>
        <v>37500</v>
      </c>
      <c r="H11" s="33" t="s">
        <v>387</v>
      </c>
      <c r="I11" s="787" t="s">
        <v>1308</v>
      </c>
    </row>
    <row r="12" spans="1:9" ht="38.25">
      <c r="A12" s="823">
        <v>7</v>
      </c>
      <c r="B12" s="890" t="s">
        <v>560</v>
      </c>
      <c r="C12" s="787" t="s">
        <v>1321</v>
      </c>
      <c r="D12" s="823">
        <v>1</v>
      </c>
      <c r="E12" s="891" t="s">
        <v>491</v>
      </c>
      <c r="F12" s="823">
        <v>2880</v>
      </c>
      <c r="G12" s="932">
        <f t="shared" si="0"/>
        <v>2880</v>
      </c>
      <c r="H12" s="33" t="s">
        <v>387</v>
      </c>
      <c r="I12" s="787" t="s">
        <v>1308</v>
      </c>
    </row>
    <row r="13" spans="1:9" ht="38.25">
      <c r="A13" s="823">
        <v>8</v>
      </c>
      <c r="B13" s="890" t="s">
        <v>570</v>
      </c>
      <c r="C13" s="787" t="s">
        <v>1321</v>
      </c>
      <c r="D13" s="823">
        <v>1</v>
      </c>
      <c r="E13" s="891" t="s">
        <v>491</v>
      </c>
      <c r="F13" s="823">
        <v>460000</v>
      </c>
      <c r="G13" s="932">
        <f t="shared" si="0"/>
        <v>460000</v>
      </c>
      <c r="H13" s="33" t="s">
        <v>387</v>
      </c>
      <c r="I13" s="787" t="s">
        <v>1308</v>
      </c>
    </row>
    <row r="14" spans="1:9" ht="38.25">
      <c r="A14" s="823">
        <v>9</v>
      </c>
      <c r="B14" s="908" t="s">
        <v>490</v>
      </c>
      <c r="C14" s="787" t="s">
        <v>1321</v>
      </c>
      <c r="D14" s="823">
        <v>1</v>
      </c>
      <c r="E14" s="823" t="s">
        <v>491</v>
      </c>
      <c r="F14" s="823">
        <v>58400</v>
      </c>
      <c r="G14" s="932">
        <f>D14*F14</f>
        <v>58400</v>
      </c>
      <c r="H14" s="33" t="s">
        <v>387</v>
      </c>
      <c r="I14" s="787" t="s">
        <v>1308</v>
      </c>
    </row>
    <row r="15" spans="1:9" ht="38.25">
      <c r="A15" s="823">
        <v>10</v>
      </c>
      <c r="B15" s="908" t="s">
        <v>493</v>
      </c>
      <c r="C15" s="787" t="s">
        <v>1321</v>
      </c>
      <c r="D15" s="823">
        <v>1</v>
      </c>
      <c r="E15" s="823" t="s">
        <v>491</v>
      </c>
      <c r="F15" s="823">
        <v>5000</v>
      </c>
      <c r="G15" s="932">
        <f t="shared" ref="G15:G172" si="1">D15*F15</f>
        <v>5000</v>
      </c>
      <c r="H15" s="33" t="s">
        <v>387</v>
      </c>
      <c r="I15" s="787" t="s">
        <v>1308</v>
      </c>
    </row>
    <row r="16" spans="1:9" ht="51">
      <c r="A16" s="823">
        <v>11</v>
      </c>
      <c r="B16" s="908" t="s">
        <v>495</v>
      </c>
      <c r="C16" s="787" t="s">
        <v>1321</v>
      </c>
      <c r="D16" s="823">
        <v>1</v>
      </c>
      <c r="E16" s="891" t="s">
        <v>491</v>
      </c>
      <c r="F16" s="823">
        <v>73000</v>
      </c>
      <c r="G16" s="932">
        <f t="shared" si="1"/>
        <v>73000</v>
      </c>
      <c r="H16" s="33" t="s">
        <v>387</v>
      </c>
      <c r="I16" s="787" t="s">
        <v>1308</v>
      </c>
    </row>
    <row r="17" spans="1:9" ht="26.25" customHeight="1">
      <c r="A17" s="823">
        <v>12</v>
      </c>
      <c r="B17" s="908" t="s">
        <v>497</v>
      </c>
      <c r="C17" s="787" t="s">
        <v>1321</v>
      </c>
      <c r="D17" s="823">
        <v>1</v>
      </c>
      <c r="E17" s="891" t="s">
        <v>491</v>
      </c>
      <c r="F17" s="823">
        <v>50000</v>
      </c>
      <c r="G17" s="932">
        <f t="shared" si="1"/>
        <v>50000</v>
      </c>
      <c r="H17" s="33" t="s">
        <v>387</v>
      </c>
      <c r="I17" s="787" t="s">
        <v>1308</v>
      </c>
    </row>
    <row r="18" spans="1:9" ht="33" customHeight="1">
      <c r="A18" s="823">
        <v>13</v>
      </c>
      <c r="B18" s="908" t="s">
        <v>501</v>
      </c>
      <c r="C18" s="787" t="s">
        <v>1321</v>
      </c>
      <c r="D18" s="823">
        <v>1</v>
      </c>
      <c r="E18" s="891" t="s">
        <v>491</v>
      </c>
      <c r="F18" s="823">
        <v>1500</v>
      </c>
      <c r="G18" s="932">
        <f t="shared" si="1"/>
        <v>1500</v>
      </c>
      <c r="H18" s="33" t="s">
        <v>387</v>
      </c>
      <c r="I18" s="787" t="s">
        <v>1308</v>
      </c>
    </row>
    <row r="19" spans="1:9" ht="38.25">
      <c r="A19" s="823">
        <v>14</v>
      </c>
      <c r="B19" s="908" t="s">
        <v>502</v>
      </c>
      <c r="C19" s="787" t="s">
        <v>1321</v>
      </c>
      <c r="D19" s="823">
        <v>1</v>
      </c>
      <c r="E19" s="891" t="s">
        <v>491</v>
      </c>
      <c r="F19" s="823">
        <v>287500</v>
      </c>
      <c r="G19" s="932">
        <f t="shared" si="1"/>
        <v>287500</v>
      </c>
      <c r="H19" s="33" t="s">
        <v>387</v>
      </c>
      <c r="I19" s="787" t="s">
        <v>1308</v>
      </c>
    </row>
    <row r="20" spans="1:9" ht="33" customHeight="1">
      <c r="A20" s="823">
        <v>15</v>
      </c>
      <c r="B20" s="908" t="s">
        <v>503</v>
      </c>
      <c r="C20" s="787" t="s">
        <v>1321</v>
      </c>
      <c r="D20" s="823">
        <v>1</v>
      </c>
      <c r="E20" s="891" t="s">
        <v>491</v>
      </c>
      <c r="F20" s="823">
        <v>14000</v>
      </c>
      <c r="G20" s="932">
        <f t="shared" si="1"/>
        <v>14000</v>
      </c>
      <c r="H20" s="33" t="s">
        <v>387</v>
      </c>
      <c r="I20" s="787" t="s">
        <v>1308</v>
      </c>
    </row>
    <row r="21" spans="1:9">
      <c r="A21" s="1112" t="s">
        <v>1674</v>
      </c>
      <c r="B21" s="1113"/>
      <c r="C21" s="1113"/>
      <c r="D21" s="1113"/>
      <c r="E21" s="1113"/>
      <c r="F21" s="1114"/>
      <c r="G21" s="922">
        <f>SUM(G6:G20)</f>
        <v>1258330</v>
      </c>
      <c r="I21" s="787"/>
    </row>
    <row r="22" spans="1:9" ht="38.25">
      <c r="A22" s="823">
        <v>16</v>
      </c>
      <c r="B22" s="890" t="s">
        <v>529</v>
      </c>
      <c r="C22" s="787" t="s">
        <v>1321</v>
      </c>
      <c r="D22" s="823">
        <v>1</v>
      </c>
      <c r="E22" s="823" t="s">
        <v>491</v>
      </c>
      <c r="F22" s="823">
        <v>160000</v>
      </c>
      <c r="G22" s="932">
        <f t="shared" ref="G22:G29" si="2">D22*F22</f>
        <v>160000</v>
      </c>
      <c r="H22" s="33" t="s">
        <v>388</v>
      </c>
      <c r="I22" s="787" t="s">
        <v>1308</v>
      </c>
    </row>
    <row r="23" spans="1:9" ht="38.25" hidden="1">
      <c r="A23" s="857">
        <v>17</v>
      </c>
      <c r="B23" s="970" t="s">
        <v>1766</v>
      </c>
      <c r="C23" s="968" t="s">
        <v>1321</v>
      </c>
      <c r="D23" s="969">
        <v>1</v>
      </c>
      <c r="E23" s="971" t="s">
        <v>491</v>
      </c>
      <c r="F23" s="969">
        <v>4200</v>
      </c>
      <c r="G23" s="972">
        <f t="shared" ref="G23" si="3">D23*F23</f>
        <v>4200</v>
      </c>
      <c r="H23" s="952" t="s">
        <v>388</v>
      </c>
      <c r="I23" s="787" t="s">
        <v>1308</v>
      </c>
    </row>
    <row r="24" spans="1:9" ht="38.25">
      <c r="A24" s="823">
        <v>18</v>
      </c>
      <c r="B24" s="890" t="s">
        <v>536</v>
      </c>
      <c r="C24" s="787" t="s">
        <v>1321</v>
      </c>
      <c r="D24" s="823">
        <v>1</v>
      </c>
      <c r="E24" s="891" t="s">
        <v>491</v>
      </c>
      <c r="F24" s="823">
        <v>1500</v>
      </c>
      <c r="G24" s="932">
        <f t="shared" si="2"/>
        <v>1500</v>
      </c>
      <c r="H24" s="33" t="s">
        <v>388</v>
      </c>
      <c r="I24" s="787" t="s">
        <v>1308</v>
      </c>
    </row>
    <row r="25" spans="1:9" ht="38.25">
      <c r="A25" s="823">
        <v>19</v>
      </c>
      <c r="B25" s="890" t="s">
        <v>533</v>
      </c>
      <c r="C25" s="787" t="s">
        <v>1321</v>
      </c>
      <c r="D25" s="823">
        <v>1</v>
      </c>
      <c r="E25" s="891" t="s">
        <v>491</v>
      </c>
      <c r="F25" s="823">
        <v>42000</v>
      </c>
      <c r="G25" s="932">
        <f t="shared" si="2"/>
        <v>42000</v>
      </c>
      <c r="H25" s="33" t="s">
        <v>388</v>
      </c>
      <c r="I25" s="787" t="s">
        <v>1308</v>
      </c>
    </row>
    <row r="26" spans="1:9" ht="38.25">
      <c r="A26" s="857">
        <v>20</v>
      </c>
      <c r="B26" s="890" t="s">
        <v>546</v>
      </c>
      <c r="C26" s="787" t="s">
        <v>1321</v>
      </c>
      <c r="D26" s="823">
        <v>1</v>
      </c>
      <c r="E26" s="891" t="s">
        <v>491</v>
      </c>
      <c r="F26" s="823">
        <v>58400</v>
      </c>
      <c r="G26" s="932">
        <f t="shared" si="2"/>
        <v>58400</v>
      </c>
      <c r="H26" s="33" t="s">
        <v>388</v>
      </c>
      <c r="I26" s="787" t="s">
        <v>1308</v>
      </c>
    </row>
    <row r="27" spans="1:9" ht="38.25">
      <c r="A27" s="823">
        <v>21</v>
      </c>
      <c r="B27" s="890" t="s">
        <v>544</v>
      </c>
      <c r="C27" s="787" t="s">
        <v>1321</v>
      </c>
      <c r="D27" s="823">
        <v>1</v>
      </c>
      <c r="E27" s="891" t="s">
        <v>491</v>
      </c>
      <c r="F27" s="823">
        <v>37500</v>
      </c>
      <c r="G27" s="932">
        <f t="shared" si="2"/>
        <v>37500</v>
      </c>
      <c r="H27" s="33" t="s">
        <v>388</v>
      </c>
      <c r="I27" s="787" t="s">
        <v>1308</v>
      </c>
    </row>
    <row r="28" spans="1:9" ht="38.25">
      <c r="A28" s="823">
        <v>22</v>
      </c>
      <c r="B28" s="890" t="s">
        <v>560</v>
      </c>
      <c r="C28" s="787" t="s">
        <v>1321</v>
      </c>
      <c r="D28" s="823">
        <v>1</v>
      </c>
      <c r="E28" s="891" t="s">
        <v>491</v>
      </c>
      <c r="F28" s="823">
        <v>2880</v>
      </c>
      <c r="G28" s="932">
        <f t="shared" si="2"/>
        <v>2880</v>
      </c>
      <c r="H28" s="33" t="s">
        <v>388</v>
      </c>
      <c r="I28" s="787" t="s">
        <v>1308</v>
      </c>
    </row>
    <row r="29" spans="1:9" ht="38.25">
      <c r="A29" s="857">
        <v>23</v>
      </c>
      <c r="B29" s="890" t="s">
        <v>570</v>
      </c>
      <c r="C29" s="787" t="s">
        <v>1321</v>
      </c>
      <c r="D29" s="823">
        <v>1</v>
      </c>
      <c r="E29" s="891" t="s">
        <v>491</v>
      </c>
      <c r="F29" s="823">
        <v>460000</v>
      </c>
      <c r="G29" s="932">
        <f t="shared" si="2"/>
        <v>460000</v>
      </c>
      <c r="H29" s="33" t="s">
        <v>388</v>
      </c>
      <c r="I29" s="787" t="s">
        <v>1308</v>
      </c>
    </row>
    <row r="30" spans="1:9" ht="38.25">
      <c r="A30" s="823">
        <v>24</v>
      </c>
      <c r="B30" s="890" t="s">
        <v>531</v>
      </c>
      <c r="C30" s="787" t="s">
        <v>1321</v>
      </c>
      <c r="D30" s="857">
        <v>1</v>
      </c>
      <c r="E30" s="823" t="s">
        <v>491</v>
      </c>
      <c r="F30" s="823">
        <v>6650</v>
      </c>
      <c r="G30" s="932">
        <f>D30*F30</f>
        <v>6650</v>
      </c>
      <c r="H30" s="33" t="s">
        <v>388</v>
      </c>
      <c r="I30" s="787" t="s">
        <v>1308</v>
      </c>
    </row>
    <row r="31" spans="1:9" ht="38.25">
      <c r="A31" s="823">
        <v>25</v>
      </c>
      <c r="B31" s="908" t="s">
        <v>490</v>
      </c>
      <c r="C31" s="787" t="s">
        <v>1321</v>
      </c>
      <c r="D31" s="823">
        <v>1</v>
      </c>
      <c r="E31" s="823" t="s">
        <v>491</v>
      </c>
      <c r="F31" s="823">
        <v>58400</v>
      </c>
      <c r="G31" s="932">
        <f t="shared" si="1"/>
        <v>58400</v>
      </c>
      <c r="H31" s="33" t="s">
        <v>388</v>
      </c>
      <c r="I31" s="787" t="s">
        <v>1308</v>
      </c>
    </row>
    <row r="32" spans="1:9" ht="38.25">
      <c r="A32" s="823">
        <v>26</v>
      </c>
      <c r="B32" s="908" t="s">
        <v>493</v>
      </c>
      <c r="C32" s="787" t="s">
        <v>1321</v>
      </c>
      <c r="D32" s="823">
        <v>1</v>
      </c>
      <c r="E32" s="823" t="s">
        <v>491</v>
      </c>
      <c r="F32" s="823">
        <v>5000</v>
      </c>
      <c r="G32" s="932">
        <f t="shared" si="1"/>
        <v>5000</v>
      </c>
      <c r="H32" s="33" t="s">
        <v>388</v>
      </c>
      <c r="I32" s="787" t="s">
        <v>1308</v>
      </c>
    </row>
    <row r="33" spans="1:9" ht="51">
      <c r="A33" s="857">
        <v>27</v>
      </c>
      <c r="B33" s="908" t="s">
        <v>495</v>
      </c>
      <c r="C33" s="787" t="s">
        <v>1321</v>
      </c>
      <c r="D33" s="823">
        <v>1</v>
      </c>
      <c r="E33" s="891" t="s">
        <v>491</v>
      </c>
      <c r="F33" s="823">
        <v>73000</v>
      </c>
      <c r="G33" s="932">
        <f t="shared" si="1"/>
        <v>73000</v>
      </c>
      <c r="H33" s="33" t="s">
        <v>388</v>
      </c>
      <c r="I33" s="787" t="s">
        <v>1308</v>
      </c>
    </row>
    <row r="34" spans="1:9" ht="38.25">
      <c r="A34" s="823">
        <v>28</v>
      </c>
      <c r="B34" s="890" t="s">
        <v>552</v>
      </c>
      <c r="C34" s="787" t="s">
        <v>1321</v>
      </c>
      <c r="D34" s="823">
        <v>1</v>
      </c>
      <c r="E34" s="891" t="s">
        <v>491</v>
      </c>
      <c r="F34" s="857">
        <v>226.7</v>
      </c>
      <c r="G34" s="932">
        <f>D34*F34</f>
        <v>226.7</v>
      </c>
      <c r="H34" s="33" t="s">
        <v>388</v>
      </c>
      <c r="I34" s="787" t="s">
        <v>1308</v>
      </c>
    </row>
    <row r="35" spans="1:9" ht="38.25">
      <c r="A35" s="823">
        <v>29</v>
      </c>
      <c r="B35" s="890" t="s">
        <v>555</v>
      </c>
      <c r="C35" s="787" t="s">
        <v>1321</v>
      </c>
      <c r="D35" s="823">
        <v>1</v>
      </c>
      <c r="E35" s="891" t="s">
        <v>491</v>
      </c>
      <c r="F35" s="857">
        <v>160000</v>
      </c>
      <c r="G35" s="932">
        <f>D35*F35</f>
        <v>160000</v>
      </c>
      <c r="H35" s="33" t="s">
        <v>388</v>
      </c>
      <c r="I35" s="787" t="s">
        <v>1308</v>
      </c>
    </row>
    <row r="36" spans="1:9" ht="38.25">
      <c r="A36" s="857">
        <v>30</v>
      </c>
      <c r="B36" s="890" t="s">
        <v>563</v>
      </c>
      <c r="C36" s="787" t="s">
        <v>1321</v>
      </c>
      <c r="D36" s="823">
        <v>1</v>
      </c>
      <c r="E36" s="891" t="s">
        <v>491</v>
      </c>
      <c r="F36" s="857">
        <v>60000</v>
      </c>
      <c r="G36" s="932">
        <f>D36*F36</f>
        <v>60000</v>
      </c>
      <c r="H36" s="33" t="s">
        <v>388</v>
      </c>
      <c r="I36" s="787" t="s">
        <v>1308</v>
      </c>
    </row>
    <row r="37" spans="1:9" ht="26.25" customHeight="1">
      <c r="A37" s="823">
        <v>31</v>
      </c>
      <c r="B37" s="908" t="s">
        <v>497</v>
      </c>
      <c r="C37" s="787" t="s">
        <v>1321</v>
      </c>
      <c r="D37" s="823">
        <v>1</v>
      </c>
      <c r="E37" s="891" t="s">
        <v>491</v>
      </c>
      <c r="F37" s="823">
        <v>50000</v>
      </c>
      <c r="G37" s="932">
        <f t="shared" si="1"/>
        <v>50000</v>
      </c>
      <c r="H37" s="33" t="s">
        <v>388</v>
      </c>
      <c r="I37" s="787" t="s">
        <v>1308</v>
      </c>
    </row>
    <row r="38" spans="1:9" ht="38.25">
      <c r="A38" s="823">
        <v>32</v>
      </c>
      <c r="B38" s="913" t="s">
        <v>547</v>
      </c>
      <c r="C38" s="787" t="s">
        <v>1321</v>
      </c>
      <c r="D38" s="823">
        <v>1</v>
      </c>
      <c r="E38" s="891" t="s">
        <v>491</v>
      </c>
      <c r="F38" s="823">
        <v>4000</v>
      </c>
      <c r="G38" s="932">
        <f>D38*F38</f>
        <v>4000</v>
      </c>
      <c r="H38" s="33" t="s">
        <v>388</v>
      </c>
      <c r="I38" s="787" t="s">
        <v>1308</v>
      </c>
    </row>
    <row r="39" spans="1:9" ht="33" customHeight="1">
      <c r="A39" s="857">
        <v>33</v>
      </c>
      <c r="B39" s="908" t="s">
        <v>501</v>
      </c>
      <c r="C39" s="787" t="s">
        <v>1321</v>
      </c>
      <c r="D39" s="823">
        <v>1</v>
      </c>
      <c r="E39" s="891" t="s">
        <v>491</v>
      </c>
      <c r="F39" s="823">
        <v>1500</v>
      </c>
      <c r="G39" s="932">
        <f t="shared" si="1"/>
        <v>1500</v>
      </c>
      <c r="H39" s="33" t="s">
        <v>388</v>
      </c>
      <c r="I39" s="787" t="s">
        <v>1308</v>
      </c>
    </row>
    <row r="40" spans="1:9" ht="38.25">
      <c r="A40" s="823">
        <v>34</v>
      </c>
      <c r="B40" s="908" t="s">
        <v>502</v>
      </c>
      <c r="C40" s="787" t="s">
        <v>1321</v>
      </c>
      <c r="D40" s="823">
        <v>1</v>
      </c>
      <c r="E40" s="891" t="s">
        <v>491</v>
      </c>
      <c r="F40" s="823">
        <v>287500</v>
      </c>
      <c r="G40" s="932">
        <f t="shared" si="1"/>
        <v>287500</v>
      </c>
      <c r="H40" s="33" t="s">
        <v>388</v>
      </c>
      <c r="I40" s="787" t="s">
        <v>1308</v>
      </c>
    </row>
    <row r="41" spans="1:9" ht="38.25">
      <c r="A41" s="823">
        <v>35</v>
      </c>
      <c r="B41" s="908" t="s">
        <v>1726</v>
      </c>
      <c r="C41" s="787" t="s">
        <v>1321</v>
      </c>
      <c r="D41" s="823">
        <v>1</v>
      </c>
      <c r="E41" s="891" t="s">
        <v>491</v>
      </c>
      <c r="F41" s="823"/>
      <c r="G41" s="932">
        <f t="shared" si="1"/>
        <v>0</v>
      </c>
      <c r="H41" s="33" t="s">
        <v>388</v>
      </c>
      <c r="I41" s="787" t="s">
        <v>1308</v>
      </c>
    </row>
    <row r="42" spans="1:9" ht="33" customHeight="1">
      <c r="A42" s="823">
        <v>36</v>
      </c>
      <c r="B42" s="908" t="s">
        <v>503</v>
      </c>
      <c r="C42" s="787" t="s">
        <v>1321</v>
      </c>
      <c r="D42" s="823">
        <v>1</v>
      </c>
      <c r="E42" s="891" t="s">
        <v>491</v>
      </c>
      <c r="F42" s="823">
        <v>14000</v>
      </c>
      <c r="G42" s="932">
        <f t="shared" si="1"/>
        <v>14000</v>
      </c>
      <c r="H42" s="33" t="s">
        <v>388</v>
      </c>
      <c r="I42" s="787" t="s">
        <v>1308</v>
      </c>
    </row>
    <row r="43" spans="1:9">
      <c r="A43" s="1112" t="s">
        <v>1675</v>
      </c>
      <c r="B43" s="1113"/>
      <c r="C43" s="1113"/>
      <c r="D43" s="1113"/>
      <c r="E43" s="1113"/>
      <c r="F43" s="1114"/>
      <c r="G43" s="922">
        <f>SUM(G22:G42)</f>
        <v>1486756.7</v>
      </c>
      <c r="I43" s="787"/>
    </row>
    <row r="44" spans="1:9" ht="38.25">
      <c r="A44" s="823">
        <v>37</v>
      </c>
      <c r="B44" s="890" t="s">
        <v>529</v>
      </c>
      <c r="C44" s="787" t="s">
        <v>1321</v>
      </c>
      <c r="D44" s="823">
        <v>1</v>
      </c>
      <c r="E44" s="823" t="s">
        <v>491</v>
      </c>
      <c r="F44" s="823">
        <v>160000</v>
      </c>
      <c r="G44" s="932">
        <f t="shared" ref="G44:G51" si="4">D44*F44</f>
        <v>160000</v>
      </c>
      <c r="H44" s="33" t="s">
        <v>389</v>
      </c>
      <c r="I44" s="787" t="s">
        <v>1308</v>
      </c>
    </row>
    <row r="45" spans="1:9" ht="38.25">
      <c r="A45" s="823">
        <v>38</v>
      </c>
      <c r="B45" s="890" t="s">
        <v>536</v>
      </c>
      <c r="C45" s="787" t="s">
        <v>1321</v>
      </c>
      <c r="D45" s="823">
        <v>1</v>
      </c>
      <c r="E45" s="891" t="s">
        <v>491</v>
      </c>
      <c r="F45" s="823">
        <v>1500</v>
      </c>
      <c r="G45" s="932">
        <f t="shared" si="4"/>
        <v>1500</v>
      </c>
      <c r="H45" s="33" t="s">
        <v>389</v>
      </c>
      <c r="I45" s="787" t="s">
        <v>1308</v>
      </c>
    </row>
    <row r="46" spans="1:9" ht="38.25">
      <c r="A46" s="823">
        <v>39</v>
      </c>
      <c r="B46" s="890" t="s">
        <v>533</v>
      </c>
      <c r="C46" s="787" t="s">
        <v>1321</v>
      </c>
      <c r="D46" s="823">
        <v>1</v>
      </c>
      <c r="E46" s="891" t="s">
        <v>491</v>
      </c>
      <c r="F46" s="823">
        <v>42000</v>
      </c>
      <c r="G46" s="932">
        <f t="shared" si="4"/>
        <v>42000</v>
      </c>
      <c r="H46" s="33" t="s">
        <v>389</v>
      </c>
      <c r="I46" s="787" t="s">
        <v>1308</v>
      </c>
    </row>
    <row r="47" spans="1:9" ht="38.25">
      <c r="A47" s="823">
        <v>40</v>
      </c>
      <c r="B47" s="890" t="s">
        <v>546</v>
      </c>
      <c r="C47" s="787" t="s">
        <v>1321</v>
      </c>
      <c r="D47" s="823">
        <v>1</v>
      </c>
      <c r="E47" s="891" t="s">
        <v>491</v>
      </c>
      <c r="F47" s="823">
        <v>58400</v>
      </c>
      <c r="G47" s="932">
        <f t="shared" si="4"/>
        <v>58400</v>
      </c>
      <c r="H47" s="33" t="s">
        <v>389</v>
      </c>
      <c r="I47" s="787" t="s">
        <v>1308</v>
      </c>
    </row>
    <row r="48" spans="1:9" ht="38.25">
      <c r="A48" s="823">
        <v>41</v>
      </c>
      <c r="B48" s="890" t="s">
        <v>544</v>
      </c>
      <c r="C48" s="787" t="s">
        <v>1321</v>
      </c>
      <c r="D48" s="823">
        <v>1</v>
      </c>
      <c r="E48" s="891" t="s">
        <v>491</v>
      </c>
      <c r="F48" s="823">
        <v>37500</v>
      </c>
      <c r="G48" s="932">
        <f t="shared" si="4"/>
        <v>37500</v>
      </c>
      <c r="H48" s="33" t="s">
        <v>389</v>
      </c>
      <c r="I48" s="787" t="s">
        <v>1308</v>
      </c>
    </row>
    <row r="49" spans="1:9" ht="38.25">
      <c r="A49" s="823">
        <v>42</v>
      </c>
      <c r="B49" s="890" t="s">
        <v>560</v>
      </c>
      <c r="C49" s="787" t="s">
        <v>1321</v>
      </c>
      <c r="D49" s="823">
        <v>1</v>
      </c>
      <c r="E49" s="891" t="s">
        <v>491</v>
      </c>
      <c r="F49" s="823">
        <v>2880</v>
      </c>
      <c r="G49" s="932">
        <f t="shared" si="4"/>
        <v>2880</v>
      </c>
      <c r="H49" s="33" t="s">
        <v>389</v>
      </c>
      <c r="I49" s="787" t="s">
        <v>1308</v>
      </c>
    </row>
    <row r="50" spans="1:9" ht="38.25">
      <c r="A50" s="823">
        <v>43</v>
      </c>
      <c r="B50" s="890" t="s">
        <v>531</v>
      </c>
      <c r="C50" s="787" t="s">
        <v>1321</v>
      </c>
      <c r="D50" s="857">
        <v>1</v>
      </c>
      <c r="E50" s="823" t="s">
        <v>491</v>
      </c>
      <c r="F50" s="823">
        <v>6650</v>
      </c>
      <c r="G50" s="932">
        <f>D50*F50</f>
        <v>6650</v>
      </c>
      <c r="H50" s="33" t="s">
        <v>389</v>
      </c>
      <c r="I50" s="787" t="s">
        <v>1308</v>
      </c>
    </row>
    <row r="51" spans="1:9" ht="38.25">
      <c r="A51" s="823">
        <v>44</v>
      </c>
      <c r="B51" s="890" t="s">
        <v>570</v>
      </c>
      <c r="C51" s="787" t="s">
        <v>1321</v>
      </c>
      <c r="D51" s="823">
        <v>1</v>
      </c>
      <c r="E51" s="891" t="s">
        <v>491</v>
      </c>
      <c r="F51" s="823">
        <v>460000</v>
      </c>
      <c r="G51" s="932">
        <f t="shared" si="4"/>
        <v>460000</v>
      </c>
      <c r="H51" s="33" t="s">
        <v>389</v>
      </c>
      <c r="I51" s="787" t="s">
        <v>1308</v>
      </c>
    </row>
    <row r="52" spans="1:9" ht="38.25">
      <c r="A52" s="823">
        <v>45</v>
      </c>
      <c r="B52" s="890" t="s">
        <v>535</v>
      </c>
      <c r="C52" s="787" t="s">
        <v>1321</v>
      </c>
      <c r="D52" s="823">
        <v>1</v>
      </c>
      <c r="E52" s="891" t="s">
        <v>491</v>
      </c>
      <c r="F52" s="823">
        <v>12000</v>
      </c>
      <c r="G52" s="932">
        <f t="shared" ref="G52:G58" si="5">D52*F52</f>
        <v>12000</v>
      </c>
      <c r="H52" s="33" t="s">
        <v>389</v>
      </c>
      <c r="I52" s="787" t="s">
        <v>1308</v>
      </c>
    </row>
    <row r="53" spans="1:9" ht="38.25">
      <c r="A53" s="823">
        <v>46</v>
      </c>
      <c r="B53" s="890" t="s">
        <v>537</v>
      </c>
      <c r="C53" s="787" t="s">
        <v>1321</v>
      </c>
      <c r="D53" s="823">
        <v>1</v>
      </c>
      <c r="E53" s="891" t="s">
        <v>491</v>
      </c>
      <c r="F53" s="823">
        <v>32000</v>
      </c>
      <c r="G53" s="932">
        <f t="shared" si="5"/>
        <v>32000</v>
      </c>
      <c r="H53" s="33" t="s">
        <v>389</v>
      </c>
      <c r="I53" s="787" t="s">
        <v>1308</v>
      </c>
    </row>
    <row r="54" spans="1:9" ht="38.25">
      <c r="A54" s="823">
        <v>47</v>
      </c>
      <c r="B54" s="890" t="s">
        <v>542</v>
      </c>
      <c r="C54" s="787" t="s">
        <v>1321</v>
      </c>
      <c r="D54" s="823">
        <v>1</v>
      </c>
      <c r="E54" s="891" t="s">
        <v>491</v>
      </c>
      <c r="F54" s="823">
        <v>40000</v>
      </c>
      <c r="G54" s="932">
        <f t="shared" si="5"/>
        <v>40000</v>
      </c>
      <c r="H54" s="33" t="s">
        <v>389</v>
      </c>
      <c r="I54" s="787" t="s">
        <v>1308</v>
      </c>
    </row>
    <row r="55" spans="1:9" ht="38.25">
      <c r="A55" s="823">
        <v>48</v>
      </c>
      <c r="B55" s="890" t="s">
        <v>548</v>
      </c>
      <c r="C55" s="787" t="s">
        <v>1321</v>
      </c>
      <c r="D55" s="823">
        <v>1</v>
      </c>
      <c r="E55" s="891" t="s">
        <v>491</v>
      </c>
      <c r="F55" s="889">
        <v>835</v>
      </c>
      <c r="G55" s="932">
        <f t="shared" si="5"/>
        <v>835</v>
      </c>
      <c r="H55" s="33" t="s">
        <v>389</v>
      </c>
      <c r="I55" s="787" t="s">
        <v>1308</v>
      </c>
    </row>
    <row r="56" spans="1:9" ht="38.25">
      <c r="A56" s="823">
        <v>49</v>
      </c>
      <c r="B56" s="890" t="s">
        <v>554</v>
      </c>
      <c r="C56" s="787" t="s">
        <v>1321</v>
      </c>
      <c r="D56" s="823">
        <v>1</v>
      </c>
      <c r="E56" s="891" t="s">
        <v>491</v>
      </c>
      <c r="F56" s="823">
        <v>5000</v>
      </c>
      <c r="G56" s="932">
        <f t="shared" si="5"/>
        <v>5000</v>
      </c>
      <c r="H56" s="33" t="s">
        <v>389</v>
      </c>
      <c r="I56" s="787" t="s">
        <v>1308</v>
      </c>
    </row>
    <row r="57" spans="1:9" ht="38.25">
      <c r="A57" s="823">
        <v>50</v>
      </c>
      <c r="B57" s="890" t="s">
        <v>557</v>
      </c>
      <c r="C57" s="787" t="s">
        <v>1321</v>
      </c>
      <c r="D57" s="823">
        <v>1</v>
      </c>
      <c r="E57" s="891" t="s">
        <v>491</v>
      </c>
      <c r="F57" s="823">
        <v>11100</v>
      </c>
      <c r="G57" s="932">
        <f t="shared" si="5"/>
        <v>11100</v>
      </c>
      <c r="H57" s="33" t="s">
        <v>389</v>
      </c>
      <c r="I57" s="787" t="s">
        <v>1308</v>
      </c>
    </row>
    <row r="58" spans="1:9" ht="89.25">
      <c r="A58" s="823">
        <v>51</v>
      </c>
      <c r="B58" s="913" t="s">
        <v>568</v>
      </c>
      <c r="C58" s="787" t="s">
        <v>1321</v>
      </c>
      <c r="D58" s="823">
        <v>1</v>
      </c>
      <c r="E58" s="891" t="s">
        <v>491</v>
      </c>
      <c r="F58" s="823">
        <v>390000</v>
      </c>
      <c r="G58" s="932">
        <f t="shared" si="5"/>
        <v>390000</v>
      </c>
      <c r="H58" s="33" t="s">
        <v>389</v>
      </c>
      <c r="I58" s="787" t="s">
        <v>1308</v>
      </c>
    </row>
    <row r="59" spans="1:9" ht="38.25">
      <c r="A59" s="823">
        <v>52</v>
      </c>
      <c r="B59" s="908" t="s">
        <v>490</v>
      </c>
      <c r="C59" s="787" t="s">
        <v>1321</v>
      </c>
      <c r="D59" s="823">
        <v>1</v>
      </c>
      <c r="E59" s="823" t="s">
        <v>491</v>
      </c>
      <c r="F59" s="823">
        <v>58400</v>
      </c>
      <c r="G59" s="932">
        <f t="shared" si="1"/>
        <v>58400</v>
      </c>
      <c r="H59" s="33" t="s">
        <v>389</v>
      </c>
      <c r="I59" s="787" t="s">
        <v>1308</v>
      </c>
    </row>
    <row r="60" spans="1:9" ht="38.25">
      <c r="A60" s="823">
        <v>53</v>
      </c>
      <c r="B60" s="908" t="s">
        <v>493</v>
      </c>
      <c r="C60" s="787" t="s">
        <v>1321</v>
      </c>
      <c r="D60" s="823">
        <v>1</v>
      </c>
      <c r="E60" s="823" t="s">
        <v>491</v>
      </c>
      <c r="F60" s="823">
        <v>5000</v>
      </c>
      <c r="G60" s="932">
        <f t="shared" si="1"/>
        <v>5000</v>
      </c>
      <c r="H60" s="33" t="s">
        <v>389</v>
      </c>
      <c r="I60" s="787" t="s">
        <v>1308</v>
      </c>
    </row>
    <row r="61" spans="1:9" ht="38.25">
      <c r="A61" s="823">
        <v>54</v>
      </c>
      <c r="B61" s="913" t="s">
        <v>545</v>
      </c>
      <c r="C61" s="787" t="s">
        <v>1321</v>
      </c>
      <c r="D61" s="823">
        <v>1</v>
      </c>
      <c r="E61" s="891" t="s">
        <v>491</v>
      </c>
      <c r="F61" s="823">
        <v>10000</v>
      </c>
      <c r="G61" s="932">
        <f>D61*F61</f>
        <v>10000</v>
      </c>
      <c r="H61" s="33" t="s">
        <v>389</v>
      </c>
      <c r="I61" s="787" t="s">
        <v>1308</v>
      </c>
    </row>
    <row r="62" spans="1:9" ht="51">
      <c r="A62" s="823">
        <v>55</v>
      </c>
      <c r="B62" s="908" t="s">
        <v>495</v>
      </c>
      <c r="C62" s="787" t="s">
        <v>1321</v>
      </c>
      <c r="D62" s="823">
        <v>1</v>
      </c>
      <c r="E62" s="891" t="s">
        <v>491</v>
      </c>
      <c r="F62" s="823">
        <v>73000</v>
      </c>
      <c r="G62" s="932">
        <f t="shared" si="1"/>
        <v>73000</v>
      </c>
      <c r="H62" s="33" t="s">
        <v>389</v>
      </c>
      <c r="I62" s="787" t="s">
        <v>1308</v>
      </c>
    </row>
    <row r="63" spans="1:9" ht="38.25">
      <c r="A63" s="823">
        <v>56</v>
      </c>
      <c r="B63" s="890" t="s">
        <v>564</v>
      </c>
      <c r="C63" s="787" t="s">
        <v>1321</v>
      </c>
      <c r="D63" s="823">
        <v>1</v>
      </c>
      <c r="E63" s="891" t="s">
        <v>491</v>
      </c>
      <c r="F63" s="823">
        <v>17500</v>
      </c>
      <c r="G63" s="932">
        <f t="shared" si="1"/>
        <v>17500</v>
      </c>
      <c r="H63" s="33" t="s">
        <v>389</v>
      </c>
      <c r="I63" s="787" t="s">
        <v>1308</v>
      </c>
    </row>
    <row r="64" spans="1:9" ht="26.25" customHeight="1">
      <c r="A64" s="823">
        <v>57</v>
      </c>
      <c r="B64" s="908" t="s">
        <v>497</v>
      </c>
      <c r="C64" s="787" t="s">
        <v>1321</v>
      </c>
      <c r="D64" s="823">
        <v>1</v>
      </c>
      <c r="E64" s="891" t="s">
        <v>491</v>
      </c>
      <c r="F64" s="823">
        <v>50000</v>
      </c>
      <c r="G64" s="932">
        <f t="shared" si="1"/>
        <v>50000</v>
      </c>
      <c r="H64" s="33" t="s">
        <v>389</v>
      </c>
      <c r="I64" s="787" t="s">
        <v>1308</v>
      </c>
    </row>
    <row r="65" spans="1:9" ht="33" customHeight="1">
      <c r="A65" s="823">
        <v>58</v>
      </c>
      <c r="B65" s="908" t="s">
        <v>501</v>
      </c>
      <c r="C65" s="787" t="s">
        <v>1321</v>
      </c>
      <c r="D65" s="823">
        <v>1</v>
      </c>
      <c r="E65" s="891" t="s">
        <v>491</v>
      </c>
      <c r="F65" s="823">
        <v>1500</v>
      </c>
      <c r="G65" s="932">
        <f t="shared" si="1"/>
        <v>1500</v>
      </c>
      <c r="H65" s="33" t="s">
        <v>389</v>
      </c>
      <c r="I65" s="787" t="s">
        <v>1308</v>
      </c>
    </row>
    <row r="66" spans="1:9" ht="38.25">
      <c r="A66" s="823">
        <v>59</v>
      </c>
      <c r="B66" s="908" t="s">
        <v>502</v>
      </c>
      <c r="C66" s="787" t="s">
        <v>1321</v>
      </c>
      <c r="D66" s="823">
        <v>1</v>
      </c>
      <c r="E66" s="891" t="s">
        <v>491</v>
      </c>
      <c r="F66" s="823">
        <v>287500</v>
      </c>
      <c r="G66" s="932">
        <f t="shared" si="1"/>
        <v>287500</v>
      </c>
      <c r="H66" s="33" t="s">
        <v>389</v>
      </c>
      <c r="I66" s="787" t="s">
        <v>1308</v>
      </c>
    </row>
    <row r="67" spans="1:9" ht="33" customHeight="1">
      <c r="A67" s="823">
        <v>60</v>
      </c>
      <c r="B67" s="908" t="s">
        <v>503</v>
      </c>
      <c r="C67" s="787" t="s">
        <v>1321</v>
      </c>
      <c r="D67" s="823">
        <v>1</v>
      </c>
      <c r="E67" s="891" t="s">
        <v>491</v>
      </c>
      <c r="F67" s="823">
        <v>14000</v>
      </c>
      <c r="G67" s="932">
        <f t="shared" si="1"/>
        <v>14000</v>
      </c>
      <c r="H67" s="33" t="s">
        <v>389</v>
      </c>
      <c r="I67" s="787" t="s">
        <v>1308</v>
      </c>
    </row>
    <row r="68" spans="1:9" ht="76.5">
      <c r="A68" s="823">
        <v>61</v>
      </c>
      <c r="B68" s="909" t="s">
        <v>522</v>
      </c>
      <c r="C68" s="787" t="s">
        <v>1321</v>
      </c>
      <c r="D68" s="823">
        <v>13</v>
      </c>
      <c r="E68" s="892" t="s">
        <v>12</v>
      </c>
      <c r="F68" s="823">
        <v>2000</v>
      </c>
      <c r="G68" s="932">
        <f t="shared" si="1"/>
        <v>26000</v>
      </c>
      <c r="H68" s="33" t="s">
        <v>389</v>
      </c>
      <c r="I68" s="787" t="s">
        <v>1308</v>
      </c>
    </row>
    <row r="69" spans="1:9">
      <c r="A69" s="1112" t="s">
        <v>1676</v>
      </c>
      <c r="B69" s="1113"/>
      <c r="C69" s="1113"/>
      <c r="D69" s="1113"/>
      <c r="E69" s="1113"/>
      <c r="F69" s="1114"/>
      <c r="G69" s="922">
        <f>SUM(G44:G68)</f>
        <v>1802765</v>
      </c>
      <c r="I69" s="787"/>
    </row>
    <row r="70" spans="1:9" ht="38.25">
      <c r="A70" s="823">
        <v>62</v>
      </c>
      <c r="B70" s="890" t="s">
        <v>529</v>
      </c>
      <c r="C70" s="787" t="s">
        <v>1321</v>
      </c>
      <c r="D70" s="823">
        <v>1</v>
      </c>
      <c r="E70" s="823" t="s">
        <v>491</v>
      </c>
      <c r="F70" s="823">
        <v>160000</v>
      </c>
      <c r="G70" s="932">
        <f t="shared" ref="G70:G76" si="6">D70*F70</f>
        <v>160000</v>
      </c>
      <c r="H70" s="33" t="s">
        <v>390</v>
      </c>
      <c r="I70" s="787" t="s">
        <v>1308</v>
      </c>
    </row>
    <row r="71" spans="1:9" ht="38.25">
      <c r="A71" s="823">
        <v>63</v>
      </c>
      <c r="B71" s="890" t="s">
        <v>536</v>
      </c>
      <c r="C71" s="787" t="s">
        <v>1321</v>
      </c>
      <c r="D71" s="823">
        <v>1</v>
      </c>
      <c r="E71" s="891" t="s">
        <v>491</v>
      </c>
      <c r="F71" s="823">
        <v>1500</v>
      </c>
      <c r="G71" s="932">
        <f t="shared" si="6"/>
        <v>1500</v>
      </c>
      <c r="H71" s="33" t="s">
        <v>390</v>
      </c>
      <c r="I71" s="787" t="s">
        <v>1308</v>
      </c>
    </row>
    <row r="72" spans="1:9" ht="38.25">
      <c r="A72" s="823">
        <v>64</v>
      </c>
      <c r="B72" s="890" t="s">
        <v>533</v>
      </c>
      <c r="C72" s="787" t="s">
        <v>1321</v>
      </c>
      <c r="D72" s="823">
        <v>1</v>
      </c>
      <c r="E72" s="891" t="s">
        <v>491</v>
      </c>
      <c r="F72" s="823">
        <v>42000</v>
      </c>
      <c r="G72" s="932">
        <f t="shared" si="6"/>
        <v>42000</v>
      </c>
      <c r="H72" s="33" t="s">
        <v>390</v>
      </c>
      <c r="I72" s="787" t="s">
        <v>1308</v>
      </c>
    </row>
    <row r="73" spans="1:9" ht="38.25">
      <c r="A73" s="823">
        <v>65</v>
      </c>
      <c r="B73" s="890" t="s">
        <v>546</v>
      </c>
      <c r="C73" s="787" t="s">
        <v>1321</v>
      </c>
      <c r="D73" s="823">
        <v>1</v>
      </c>
      <c r="E73" s="891" t="s">
        <v>491</v>
      </c>
      <c r="F73" s="823">
        <v>58400</v>
      </c>
      <c r="G73" s="932">
        <f t="shared" si="6"/>
        <v>58400</v>
      </c>
      <c r="H73" s="33" t="s">
        <v>390</v>
      </c>
      <c r="I73" s="787" t="s">
        <v>1308</v>
      </c>
    </row>
    <row r="74" spans="1:9" ht="38.25">
      <c r="A74" s="823">
        <v>66</v>
      </c>
      <c r="B74" s="890" t="s">
        <v>544</v>
      </c>
      <c r="C74" s="787" t="s">
        <v>1321</v>
      </c>
      <c r="D74" s="823">
        <v>1</v>
      </c>
      <c r="E74" s="891" t="s">
        <v>491</v>
      </c>
      <c r="F74" s="823">
        <v>37500</v>
      </c>
      <c r="G74" s="932">
        <f t="shared" si="6"/>
        <v>37500</v>
      </c>
      <c r="H74" s="33" t="s">
        <v>390</v>
      </c>
      <c r="I74" s="787" t="s">
        <v>1308</v>
      </c>
    </row>
    <row r="75" spans="1:9" ht="38.25">
      <c r="A75" s="823">
        <v>67</v>
      </c>
      <c r="B75" s="890" t="s">
        <v>560</v>
      </c>
      <c r="C75" s="787" t="s">
        <v>1321</v>
      </c>
      <c r="D75" s="823">
        <v>1</v>
      </c>
      <c r="E75" s="891" t="s">
        <v>491</v>
      </c>
      <c r="F75" s="823">
        <v>2880</v>
      </c>
      <c r="G75" s="932">
        <f t="shared" si="6"/>
        <v>2880</v>
      </c>
      <c r="H75" s="33" t="s">
        <v>390</v>
      </c>
      <c r="I75" s="787" t="s">
        <v>1308</v>
      </c>
    </row>
    <row r="76" spans="1:9" ht="38.25">
      <c r="A76" s="823">
        <v>68</v>
      </c>
      <c r="B76" s="890" t="s">
        <v>570</v>
      </c>
      <c r="C76" s="787" t="s">
        <v>1321</v>
      </c>
      <c r="D76" s="823">
        <v>1</v>
      </c>
      <c r="E76" s="891" t="s">
        <v>491</v>
      </c>
      <c r="F76" s="823">
        <v>460000</v>
      </c>
      <c r="G76" s="932">
        <f t="shared" si="6"/>
        <v>460000</v>
      </c>
      <c r="H76" s="33" t="s">
        <v>390</v>
      </c>
      <c r="I76" s="787" t="s">
        <v>1308</v>
      </c>
    </row>
    <row r="77" spans="1:9" ht="38.25">
      <c r="A77" s="823">
        <v>69</v>
      </c>
      <c r="B77" s="890" t="s">
        <v>531</v>
      </c>
      <c r="C77" s="787" t="s">
        <v>1321</v>
      </c>
      <c r="D77" s="857">
        <v>1</v>
      </c>
      <c r="E77" s="823" t="s">
        <v>491</v>
      </c>
      <c r="F77" s="823">
        <v>6650</v>
      </c>
      <c r="G77" s="932">
        <f>D77*F77</f>
        <v>6650</v>
      </c>
      <c r="H77" s="33" t="s">
        <v>390</v>
      </c>
      <c r="I77" s="787" t="s">
        <v>1308</v>
      </c>
    </row>
    <row r="78" spans="1:9" ht="38.25">
      <c r="A78" s="823">
        <v>70</v>
      </c>
      <c r="B78" s="908" t="s">
        <v>490</v>
      </c>
      <c r="C78" s="787" t="s">
        <v>1321</v>
      </c>
      <c r="D78" s="823">
        <v>1</v>
      </c>
      <c r="E78" s="823" t="s">
        <v>491</v>
      </c>
      <c r="F78" s="823">
        <v>58400</v>
      </c>
      <c r="G78" s="932">
        <f t="shared" si="1"/>
        <v>58400</v>
      </c>
      <c r="H78" s="33" t="s">
        <v>390</v>
      </c>
      <c r="I78" s="787" t="s">
        <v>1308</v>
      </c>
    </row>
    <row r="79" spans="1:9" ht="38.25">
      <c r="A79" s="823">
        <v>71</v>
      </c>
      <c r="B79" s="908" t="s">
        <v>493</v>
      </c>
      <c r="C79" s="787" t="s">
        <v>1321</v>
      </c>
      <c r="D79" s="823">
        <v>1</v>
      </c>
      <c r="E79" s="823" t="s">
        <v>491</v>
      </c>
      <c r="F79" s="823">
        <v>5000</v>
      </c>
      <c r="G79" s="932">
        <f t="shared" si="1"/>
        <v>5000</v>
      </c>
      <c r="H79" s="33" t="s">
        <v>390</v>
      </c>
      <c r="I79" s="787" t="s">
        <v>1308</v>
      </c>
    </row>
    <row r="80" spans="1:9" ht="51">
      <c r="A80" s="823">
        <v>72</v>
      </c>
      <c r="B80" s="908" t="s">
        <v>495</v>
      </c>
      <c r="C80" s="787" t="s">
        <v>1321</v>
      </c>
      <c r="D80" s="823">
        <v>1</v>
      </c>
      <c r="E80" s="891" t="s">
        <v>491</v>
      </c>
      <c r="F80" s="823">
        <v>73000</v>
      </c>
      <c r="G80" s="932">
        <f t="shared" si="1"/>
        <v>73000</v>
      </c>
      <c r="H80" s="33" t="s">
        <v>390</v>
      </c>
      <c r="I80" s="787" t="s">
        <v>1308</v>
      </c>
    </row>
    <row r="81" spans="1:9" ht="26.25" customHeight="1">
      <c r="A81" s="823">
        <v>73</v>
      </c>
      <c r="B81" s="908" t="s">
        <v>497</v>
      </c>
      <c r="C81" s="787" t="s">
        <v>1321</v>
      </c>
      <c r="D81" s="823">
        <v>1</v>
      </c>
      <c r="E81" s="891" t="s">
        <v>491</v>
      </c>
      <c r="F81" s="823">
        <v>50000</v>
      </c>
      <c r="G81" s="932">
        <f t="shared" si="1"/>
        <v>50000</v>
      </c>
      <c r="H81" s="33" t="s">
        <v>390</v>
      </c>
      <c r="I81" s="787" t="s">
        <v>1308</v>
      </c>
    </row>
    <row r="82" spans="1:9" ht="38.25">
      <c r="A82" s="823">
        <v>74</v>
      </c>
      <c r="B82" s="913" t="s">
        <v>547</v>
      </c>
      <c r="C82" s="787" t="s">
        <v>1321</v>
      </c>
      <c r="D82" s="823">
        <v>1</v>
      </c>
      <c r="E82" s="891" t="s">
        <v>491</v>
      </c>
      <c r="F82" s="823">
        <v>4000</v>
      </c>
      <c r="G82" s="932">
        <f>D82*F82</f>
        <v>4000</v>
      </c>
      <c r="H82" s="33" t="s">
        <v>390</v>
      </c>
      <c r="I82" s="787" t="s">
        <v>1308</v>
      </c>
    </row>
    <row r="83" spans="1:9" ht="33" customHeight="1">
      <c r="A83" s="823">
        <v>75</v>
      </c>
      <c r="B83" s="908" t="s">
        <v>501</v>
      </c>
      <c r="C83" s="787" t="s">
        <v>1321</v>
      </c>
      <c r="D83" s="823">
        <v>1</v>
      </c>
      <c r="E83" s="891" t="s">
        <v>491</v>
      </c>
      <c r="F83" s="823">
        <v>1500</v>
      </c>
      <c r="G83" s="932">
        <f t="shared" si="1"/>
        <v>1500</v>
      </c>
      <c r="H83" s="33" t="s">
        <v>390</v>
      </c>
      <c r="I83" s="787" t="s">
        <v>1308</v>
      </c>
    </row>
    <row r="84" spans="1:9" ht="38.25">
      <c r="A84" s="823">
        <v>76</v>
      </c>
      <c r="B84" s="908" t="s">
        <v>502</v>
      </c>
      <c r="C84" s="787" t="s">
        <v>1321</v>
      </c>
      <c r="D84" s="823">
        <v>1</v>
      </c>
      <c r="E84" s="891" t="s">
        <v>491</v>
      </c>
      <c r="F84" s="823">
        <v>287500</v>
      </c>
      <c r="G84" s="932">
        <f t="shared" si="1"/>
        <v>287500</v>
      </c>
      <c r="H84" s="33" t="s">
        <v>390</v>
      </c>
      <c r="I84" s="787" t="s">
        <v>1308</v>
      </c>
    </row>
    <row r="85" spans="1:9" ht="33" customHeight="1">
      <c r="A85" s="823">
        <v>77</v>
      </c>
      <c r="B85" s="908" t="s">
        <v>503</v>
      </c>
      <c r="C85" s="787" t="s">
        <v>1321</v>
      </c>
      <c r="D85" s="823">
        <v>1</v>
      </c>
      <c r="E85" s="891" t="s">
        <v>491</v>
      </c>
      <c r="F85" s="823">
        <v>14000</v>
      </c>
      <c r="G85" s="932">
        <f t="shared" si="1"/>
        <v>14000</v>
      </c>
      <c r="H85" s="33" t="s">
        <v>390</v>
      </c>
      <c r="I85" s="787" t="s">
        <v>1308</v>
      </c>
    </row>
    <row r="86" spans="1:9" ht="38.25">
      <c r="A86" s="823">
        <v>78</v>
      </c>
      <c r="B86" s="910" t="s">
        <v>525</v>
      </c>
      <c r="C86" s="787" t="s">
        <v>1321</v>
      </c>
      <c r="D86" s="894">
        <v>1</v>
      </c>
      <c r="E86" s="895" t="s">
        <v>12</v>
      </c>
      <c r="F86" s="894">
        <v>30000</v>
      </c>
      <c r="G86" s="932">
        <f>D86*F86</f>
        <v>30000</v>
      </c>
      <c r="H86" s="33" t="s">
        <v>390</v>
      </c>
      <c r="I86" s="787" t="s">
        <v>1308</v>
      </c>
    </row>
    <row r="87" spans="1:9">
      <c r="A87" s="1112" t="s">
        <v>1719</v>
      </c>
      <c r="B87" s="1113"/>
      <c r="C87" s="1113"/>
      <c r="D87" s="1113"/>
      <c r="E87" s="1113"/>
      <c r="F87" s="1114"/>
      <c r="G87" s="922">
        <f>SUM(G70:G86)</f>
        <v>1292330</v>
      </c>
      <c r="I87" s="787"/>
    </row>
    <row r="88" spans="1:9" ht="38.25">
      <c r="A88" s="823">
        <v>79</v>
      </c>
      <c r="B88" s="890" t="s">
        <v>529</v>
      </c>
      <c r="C88" s="787" t="s">
        <v>1321</v>
      </c>
      <c r="D88" s="823">
        <v>1</v>
      </c>
      <c r="E88" s="823" t="s">
        <v>491</v>
      </c>
      <c r="F88" s="823">
        <v>160000</v>
      </c>
      <c r="G88" s="932">
        <f t="shared" ref="G88:G94" si="7">D88*F88</f>
        <v>160000</v>
      </c>
      <c r="H88" s="33" t="s">
        <v>391</v>
      </c>
      <c r="I88" s="787" t="s">
        <v>1308</v>
      </c>
    </row>
    <row r="89" spans="1:9" ht="38.25">
      <c r="A89" s="823">
        <v>80</v>
      </c>
      <c r="B89" s="890" t="s">
        <v>536</v>
      </c>
      <c r="C89" s="787" t="s">
        <v>1321</v>
      </c>
      <c r="D89" s="823">
        <v>1</v>
      </c>
      <c r="E89" s="891" t="s">
        <v>491</v>
      </c>
      <c r="F89" s="823">
        <v>1500</v>
      </c>
      <c r="G89" s="932">
        <f t="shared" si="7"/>
        <v>1500</v>
      </c>
      <c r="H89" s="33" t="s">
        <v>391</v>
      </c>
      <c r="I89" s="787" t="s">
        <v>1308</v>
      </c>
    </row>
    <row r="90" spans="1:9" ht="38.25">
      <c r="A90" s="823">
        <v>81</v>
      </c>
      <c r="B90" s="890" t="s">
        <v>533</v>
      </c>
      <c r="C90" s="787" t="s">
        <v>1321</v>
      </c>
      <c r="D90" s="823">
        <v>1</v>
      </c>
      <c r="E90" s="891" t="s">
        <v>491</v>
      </c>
      <c r="F90" s="823">
        <v>42000</v>
      </c>
      <c r="G90" s="932">
        <f t="shared" si="7"/>
        <v>42000</v>
      </c>
      <c r="H90" s="33" t="s">
        <v>391</v>
      </c>
      <c r="I90" s="787" t="s">
        <v>1308</v>
      </c>
    </row>
    <row r="91" spans="1:9" ht="38.25">
      <c r="A91" s="823">
        <v>82</v>
      </c>
      <c r="B91" s="890" t="s">
        <v>546</v>
      </c>
      <c r="C91" s="787" t="s">
        <v>1321</v>
      </c>
      <c r="D91" s="823">
        <v>1</v>
      </c>
      <c r="E91" s="891" t="s">
        <v>491</v>
      </c>
      <c r="F91" s="823">
        <v>58400</v>
      </c>
      <c r="G91" s="932">
        <f t="shared" si="7"/>
        <v>58400</v>
      </c>
      <c r="H91" s="33" t="s">
        <v>391</v>
      </c>
      <c r="I91" s="787" t="s">
        <v>1308</v>
      </c>
    </row>
    <row r="92" spans="1:9" ht="38.25">
      <c r="A92" s="823">
        <v>83</v>
      </c>
      <c r="B92" s="890" t="s">
        <v>544</v>
      </c>
      <c r="C92" s="787" t="s">
        <v>1321</v>
      </c>
      <c r="D92" s="823">
        <v>1</v>
      </c>
      <c r="E92" s="891" t="s">
        <v>491</v>
      </c>
      <c r="F92" s="823">
        <v>37500</v>
      </c>
      <c r="G92" s="932">
        <f t="shared" si="7"/>
        <v>37500</v>
      </c>
      <c r="H92" s="33" t="s">
        <v>391</v>
      </c>
      <c r="I92" s="787" t="s">
        <v>1308</v>
      </c>
    </row>
    <row r="93" spans="1:9" ht="38.25">
      <c r="A93" s="823">
        <v>84</v>
      </c>
      <c r="B93" s="890" t="s">
        <v>560</v>
      </c>
      <c r="C93" s="787" t="s">
        <v>1321</v>
      </c>
      <c r="D93" s="823">
        <v>1</v>
      </c>
      <c r="E93" s="891" t="s">
        <v>491</v>
      </c>
      <c r="F93" s="823">
        <v>2880</v>
      </c>
      <c r="G93" s="932">
        <f t="shared" si="7"/>
        <v>2880</v>
      </c>
      <c r="H93" s="33" t="s">
        <v>391</v>
      </c>
      <c r="I93" s="787" t="s">
        <v>1308</v>
      </c>
    </row>
    <row r="94" spans="1:9" ht="38.25">
      <c r="A94" s="823">
        <v>85</v>
      </c>
      <c r="B94" s="890" t="s">
        <v>570</v>
      </c>
      <c r="C94" s="787" t="s">
        <v>1321</v>
      </c>
      <c r="D94" s="823">
        <v>1</v>
      </c>
      <c r="E94" s="891" t="s">
        <v>491</v>
      </c>
      <c r="F94" s="823">
        <v>460000</v>
      </c>
      <c r="G94" s="932">
        <f t="shared" si="7"/>
        <v>460000</v>
      </c>
      <c r="H94" s="33" t="s">
        <v>391</v>
      </c>
      <c r="I94" s="787" t="s">
        <v>1308</v>
      </c>
    </row>
    <row r="95" spans="1:9" ht="38.25">
      <c r="A95" s="823">
        <v>86</v>
      </c>
      <c r="B95" s="890" t="s">
        <v>531</v>
      </c>
      <c r="C95" s="787" t="s">
        <v>1321</v>
      </c>
      <c r="D95" s="857">
        <v>1</v>
      </c>
      <c r="E95" s="823" t="s">
        <v>491</v>
      </c>
      <c r="F95" s="823">
        <v>6650</v>
      </c>
      <c r="G95" s="932">
        <f>D95*F95</f>
        <v>6650</v>
      </c>
      <c r="H95" s="33" t="s">
        <v>391</v>
      </c>
      <c r="I95" s="787" t="s">
        <v>1308</v>
      </c>
    </row>
    <row r="96" spans="1:9" ht="38.25">
      <c r="A96" s="823">
        <v>87</v>
      </c>
      <c r="B96" s="890" t="s">
        <v>540</v>
      </c>
      <c r="C96" s="787" t="s">
        <v>1321</v>
      </c>
      <c r="D96" s="823">
        <v>1</v>
      </c>
      <c r="E96" s="891" t="s">
        <v>491</v>
      </c>
      <c r="F96" s="823">
        <v>200000</v>
      </c>
      <c r="G96" s="932">
        <f>D96*F96</f>
        <v>200000</v>
      </c>
      <c r="H96" s="33" t="s">
        <v>391</v>
      </c>
      <c r="I96" s="787" t="s">
        <v>1308</v>
      </c>
    </row>
    <row r="97" spans="1:9" ht="38.25">
      <c r="A97" s="823">
        <v>88</v>
      </c>
      <c r="B97" s="890" t="s">
        <v>566</v>
      </c>
      <c r="C97" s="787" t="s">
        <v>1321</v>
      </c>
      <c r="D97" s="823">
        <v>1</v>
      </c>
      <c r="E97" s="823" t="s">
        <v>491</v>
      </c>
      <c r="F97" s="823">
        <v>100000</v>
      </c>
      <c r="G97" s="932">
        <f>D97*F97</f>
        <v>100000</v>
      </c>
      <c r="H97" s="33" t="s">
        <v>391</v>
      </c>
      <c r="I97" s="787" t="s">
        <v>1308</v>
      </c>
    </row>
    <row r="98" spans="1:9" ht="38.25">
      <c r="A98" s="823">
        <v>89</v>
      </c>
      <c r="B98" s="890" t="s">
        <v>561</v>
      </c>
      <c r="C98" s="787" t="s">
        <v>1321</v>
      </c>
      <c r="D98" s="823">
        <v>1</v>
      </c>
      <c r="E98" s="891" t="s">
        <v>491</v>
      </c>
      <c r="F98" s="823">
        <v>22900</v>
      </c>
      <c r="G98" s="932">
        <f>D98*F98</f>
        <v>22900</v>
      </c>
      <c r="H98" s="33" t="s">
        <v>391</v>
      </c>
      <c r="I98" s="787" t="s">
        <v>1308</v>
      </c>
    </row>
    <row r="99" spans="1:9" ht="38.25">
      <c r="A99" s="823">
        <v>90</v>
      </c>
      <c r="B99" s="908" t="s">
        <v>490</v>
      </c>
      <c r="C99" s="787" t="s">
        <v>1321</v>
      </c>
      <c r="D99" s="823">
        <v>1</v>
      </c>
      <c r="E99" s="823" t="s">
        <v>491</v>
      </c>
      <c r="F99" s="823">
        <v>58400</v>
      </c>
      <c r="G99" s="932">
        <f t="shared" si="1"/>
        <v>58400</v>
      </c>
      <c r="H99" s="33" t="s">
        <v>391</v>
      </c>
      <c r="I99" s="787" t="s">
        <v>1308</v>
      </c>
    </row>
    <row r="100" spans="1:9" ht="38.25">
      <c r="A100" s="823">
        <v>91</v>
      </c>
      <c r="B100" s="908" t="s">
        <v>493</v>
      </c>
      <c r="C100" s="787" t="s">
        <v>1321</v>
      </c>
      <c r="D100" s="823">
        <v>1</v>
      </c>
      <c r="E100" s="823" t="s">
        <v>491</v>
      </c>
      <c r="F100" s="823">
        <v>5000</v>
      </c>
      <c r="G100" s="932">
        <f t="shared" si="1"/>
        <v>5000</v>
      </c>
      <c r="H100" s="33" t="s">
        <v>391</v>
      </c>
      <c r="I100" s="787" t="s">
        <v>1308</v>
      </c>
    </row>
    <row r="101" spans="1:9" ht="51">
      <c r="A101" s="823">
        <v>92</v>
      </c>
      <c r="B101" s="908" t="s">
        <v>495</v>
      </c>
      <c r="C101" s="787" t="s">
        <v>1321</v>
      </c>
      <c r="D101" s="823">
        <v>1</v>
      </c>
      <c r="E101" s="891" t="s">
        <v>491</v>
      </c>
      <c r="F101" s="823">
        <v>73000</v>
      </c>
      <c r="G101" s="932">
        <f t="shared" si="1"/>
        <v>73000</v>
      </c>
      <c r="H101" s="33" t="s">
        <v>391</v>
      </c>
      <c r="I101" s="787" t="s">
        <v>1308</v>
      </c>
    </row>
    <row r="102" spans="1:9" ht="26.25" customHeight="1">
      <c r="A102" s="823">
        <v>93</v>
      </c>
      <c r="B102" s="908" t="s">
        <v>497</v>
      </c>
      <c r="C102" s="787" t="s">
        <v>1321</v>
      </c>
      <c r="D102" s="823">
        <v>1</v>
      </c>
      <c r="E102" s="891" t="s">
        <v>491</v>
      </c>
      <c r="F102" s="823">
        <v>50000</v>
      </c>
      <c r="G102" s="932">
        <f t="shared" si="1"/>
        <v>50000</v>
      </c>
      <c r="H102" s="33" t="s">
        <v>391</v>
      </c>
      <c r="I102" s="787" t="s">
        <v>1308</v>
      </c>
    </row>
    <row r="103" spans="1:9" ht="33" customHeight="1">
      <c r="A103" s="823">
        <v>94</v>
      </c>
      <c r="B103" s="908" t="s">
        <v>501</v>
      </c>
      <c r="C103" s="787" t="s">
        <v>1321</v>
      </c>
      <c r="D103" s="823">
        <v>1</v>
      </c>
      <c r="E103" s="891" t="s">
        <v>491</v>
      </c>
      <c r="F103" s="823">
        <v>1500</v>
      </c>
      <c r="G103" s="932">
        <f t="shared" si="1"/>
        <v>1500</v>
      </c>
      <c r="H103" s="33" t="s">
        <v>391</v>
      </c>
      <c r="I103" s="787" t="s">
        <v>1308</v>
      </c>
    </row>
    <row r="104" spans="1:9" ht="38.25">
      <c r="A104" s="823">
        <v>95</v>
      </c>
      <c r="B104" s="908" t="s">
        <v>502</v>
      </c>
      <c r="C104" s="787" t="s">
        <v>1321</v>
      </c>
      <c r="D104" s="823">
        <v>1</v>
      </c>
      <c r="E104" s="891" t="s">
        <v>491</v>
      </c>
      <c r="F104" s="823">
        <v>287500</v>
      </c>
      <c r="G104" s="932">
        <f t="shared" si="1"/>
        <v>287500</v>
      </c>
      <c r="H104" s="33" t="s">
        <v>391</v>
      </c>
      <c r="I104" s="787" t="s">
        <v>1308</v>
      </c>
    </row>
    <row r="105" spans="1:9" ht="33" customHeight="1">
      <c r="A105" s="823">
        <v>96</v>
      </c>
      <c r="B105" s="908" t="s">
        <v>503</v>
      </c>
      <c r="C105" s="787" t="s">
        <v>1321</v>
      </c>
      <c r="D105" s="823">
        <v>1</v>
      </c>
      <c r="E105" s="891" t="s">
        <v>491</v>
      </c>
      <c r="F105" s="823">
        <v>14000</v>
      </c>
      <c r="G105" s="932">
        <f t="shared" si="1"/>
        <v>14000</v>
      </c>
      <c r="H105" s="33" t="s">
        <v>391</v>
      </c>
      <c r="I105" s="787" t="s">
        <v>1308</v>
      </c>
    </row>
    <row r="106" spans="1:9" ht="38.25">
      <c r="A106" s="823">
        <v>97</v>
      </c>
      <c r="B106" s="909" t="s">
        <v>523</v>
      </c>
      <c r="C106" s="787" t="s">
        <v>1321</v>
      </c>
      <c r="D106" s="823">
        <v>5</v>
      </c>
      <c r="E106" s="892" t="s">
        <v>12</v>
      </c>
      <c r="F106" s="823">
        <v>8000</v>
      </c>
      <c r="G106" s="932">
        <f>D106*F106</f>
        <v>40000</v>
      </c>
      <c r="H106" s="33" t="s">
        <v>391</v>
      </c>
      <c r="I106" s="787" t="s">
        <v>1308</v>
      </c>
    </row>
    <row r="107" spans="1:9">
      <c r="A107" s="1112" t="s">
        <v>1720</v>
      </c>
      <c r="B107" s="1113"/>
      <c r="C107" s="1113"/>
      <c r="D107" s="1113"/>
      <c r="E107" s="1113"/>
      <c r="F107" s="1114"/>
      <c r="G107" s="922">
        <f>SUM(G88:G106)</f>
        <v>1621230</v>
      </c>
      <c r="I107" s="787"/>
    </row>
    <row r="108" spans="1:9" ht="38.25">
      <c r="A108" s="823">
        <v>98</v>
      </c>
      <c r="B108" s="890" t="s">
        <v>529</v>
      </c>
      <c r="C108" s="787" t="s">
        <v>1321</v>
      </c>
      <c r="D108" s="823">
        <v>1</v>
      </c>
      <c r="E108" s="823" t="s">
        <v>491</v>
      </c>
      <c r="F108" s="823">
        <v>160000</v>
      </c>
      <c r="G108" s="932">
        <f t="shared" ref="G108:G114" si="8">D108*F108</f>
        <v>160000</v>
      </c>
      <c r="H108" s="33" t="s">
        <v>392</v>
      </c>
      <c r="I108" s="787" t="s">
        <v>1308</v>
      </c>
    </row>
    <row r="109" spans="1:9" ht="38.25">
      <c r="A109" s="823">
        <v>99</v>
      </c>
      <c r="B109" s="890" t="s">
        <v>536</v>
      </c>
      <c r="C109" s="787" t="s">
        <v>1321</v>
      </c>
      <c r="D109" s="823">
        <v>1</v>
      </c>
      <c r="E109" s="891" t="s">
        <v>491</v>
      </c>
      <c r="F109" s="823">
        <v>1500</v>
      </c>
      <c r="G109" s="932">
        <f t="shared" si="8"/>
        <v>1500</v>
      </c>
      <c r="H109" s="33" t="s">
        <v>392</v>
      </c>
      <c r="I109" s="787" t="s">
        <v>1308</v>
      </c>
    </row>
    <row r="110" spans="1:9" ht="38.25">
      <c r="A110" s="823">
        <v>100</v>
      </c>
      <c r="B110" s="890" t="s">
        <v>533</v>
      </c>
      <c r="C110" s="787" t="s">
        <v>1321</v>
      </c>
      <c r="D110" s="823">
        <v>1</v>
      </c>
      <c r="E110" s="891" t="s">
        <v>491</v>
      </c>
      <c r="F110" s="823">
        <v>42000</v>
      </c>
      <c r="G110" s="932">
        <f t="shared" si="8"/>
        <v>42000</v>
      </c>
      <c r="H110" s="33" t="s">
        <v>392</v>
      </c>
      <c r="I110" s="787" t="s">
        <v>1308</v>
      </c>
    </row>
    <row r="111" spans="1:9" ht="38.25">
      <c r="A111" s="823">
        <v>101</v>
      </c>
      <c r="B111" s="890" t="s">
        <v>546</v>
      </c>
      <c r="C111" s="787" t="s">
        <v>1321</v>
      </c>
      <c r="D111" s="823">
        <v>1</v>
      </c>
      <c r="E111" s="891" t="s">
        <v>491</v>
      </c>
      <c r="F111" s="823">
        <v>58400</v>
      </c>
      <c r="G111" s="932">
        <f t="shared" si="8"/>
        <v>58400</v>
      </c>
      <c r="H111" s="33" t="s">
        <v>392</v>
      </c>
      <c r="I111" s="787" t="s">
        <v>1308</v>
      </c>
    </row>
    <row r="112" spans="1:9" ht="38.25">
      <c r="A112" s="823">
        <v>102</v>
      </c>
      <c r="B112" s="890" t="s">
        <v>544</v>
      </c>
      <c r="C112" s="787" t="s">
        <v>1321</v>
      </c>
      <c r="D112" s="823">
        <v>1</v>
      </c>
      <c r="E112" s="891" t="s">
        <v>491</v>
      </c>
      <c r="F112" s="823">
        <v>37500</v>
      </c>
      <c r="G112" s="932">
        <f t="shared" si="8"/>
        <v>37500</v>
      </c>
      <c r="H112" s="33" t="s">
        <v>392</v>
      </c>
      <c r="I112" s="787" t="s">
        <v>1308</v>
      </c>
    </row>
    <row r="113" spans="1:9" ht="38.25">
      <c r="A113" s="823">
        <v>103</v>
      </c>
      <c r="B113" s="890" t="s">
        <v>560</v>
      </c>
      <c r="C113" s="787" t="s">
        <v>1321</v>
      </c>
      <c r="D113" s="823">
        <v>1</v>
      </c>
      <c r="E113" s="891" t="s">
        <v>491</v>
      </c>
      <c r="F113" s="823">
        <v>2880</v>
      </c>
      <c r="G113" s="932">
        <f t="shared" si="8"/>
        <v>2880</v>
      </c>
      <c r="H113" s="33" t="s">
        <v>392</v>
      </c>
      <c r="I113" s="787" t="s">
        <v>1308</v>
      </c>
    </row>
    <row r="114" spans="1:9" ht="38.25">
      <c r="A114" s="823">
        <v>104</v>
      </c>
      <c r="B114" s="890" t="s">
        <v>570</v>
      </c>
      <c r="C114" s="787" t="s">
        <v>1321</v>
      </c>
      <c r="D114" s="823">
        <v>1</v>
      </c>
      <c r="E114" s="891" t="s">
        <v>491</v>
      </c>
      <c r="F114" s="823">
        <v>460000</v>
      </c>
      <c r="G114" s="932">
        <f t="shared" si="8"/>
        <v>460000</v>
      </c>
      <c r="H114" s="33" t="s">
        <v>392</v>
      </c>
      <c r="I114" s="787" t="s">
        <v>1308</v>
      </c>
    </row>
    <row r="115" spans="1:9" ht="38.25">
      <c r="A115" s="823">
        <v>105</v>
      </c>
      <c r="B115" s="890" t="s">
        <v>531</v>
      </c>
      <c r="C115" s="787" t="s">
        <v>1321</v>
      </c>
      <c r="D115" s="857">
        <v>1</v>
      </c>
      <c r="E115" s="823" t="s">
        <v>491</v>
      </c>
      <c r="F115" s="823">
        <v>6650</v>
      </c>
      <c r="G115" s="932">
        <f>D115*F115</f>
        <v>6650</v>
      </c>
      <c r="H115" s="33" t="s">
        <v>392</v>
      </c>
      <c r="I115" s="787" t="s">
        <v>1308</v>
      </c>
    </row>
    <row r="116" spans="1:9" ht="38.25">
      <c r="A116" s="823">
        <v>106</v>
      </c>
      <c r="B116" s="913" t="s">
        <v>545</v>
      </c>
      <c r="C116" s="787" t="s">
        <v>1321</v>
      </c>
      <c r="D116" s="823">
        <v>1</v>
      </c>
      <c r="E116" s="891" t="s">
        <v>491</v>
      </c>
      <c r="F116" s="823">
        <v>10000</v>
      </c>
      <c r="G116" s="932">
        <f>D116*F116</f>
        <v>10000</v>
      </c>
      <c r="H116" s="33" t="s">
        <v>392</v>
      </c>
      <c r="I116" s="787" t="s">
        <v>1308</v>
      </c>
    </row>
    <row r="117" spans="1:9" ht="38.25">
      <c r="A117" s="823">
        <v>107</v>
      </c>
      <c r="B117" s="890" t="s">
        <v>535</v>
      </c>
      <c r="C117" s="787" t="s">
        <v>1321</v>
      </c>
      <c r="D117" s="823">
        <v>1</v>
      </c>
      <c r="E117" s="891" t="s">
        <v>491</v>
      </c>
      <c r="F117" s="823">
        <v>12000</v>
      </c>
      <c r="G117" s="932">
        <f>D117*F117</f>
        <v>12000</v>
      </c>
      <c r="H117" s="33" t="s">
        <v>392</v>
      </c>
      <c r="I117" s="787" t="s">
        <v>1308</v>
      </c>
    </row>
    <row r="118" spans="1:9" ht="38.25">
      <c r="A118" s="823">
        <v>108</v>
      </c>
      <c r="B118" s="890" t="s">
        <v>537</v>
      </c>
      <c r="C118" s="787" t="s">
        <v>1321</v>
      </c>
      <c r="D118" s="823">
        <v>1</v>
      </c>
      <c r="E118" s="891" t="s">
        <v>491</v>
      </c>
      <c r="F118" s="823">
        <v>32000</v>
      </c>
      <c r="G118" s="932">
        <f>D118*F118</f>
        <v>32000</v>
      </c>
      <c r="H118" s="33" t="s">
        <v>392</v>
      </c>
      <c r="I118" s="787" t="s">
        <v>1308</v>
      </c>
    </row>
    <row r="119" spans="1:9" ht="38.25">
      <c r="A119" s="823">
        <v>109</v>
      </c>
      <c r="B119" s="890" t="s">
        <v>543</v>
      </c>
      <c r="C119" s="787" t="s">
        <v>1321</v>
      </c>
      <c r="D119" s="823">
        <v>1</v>
      </c>
      <c r="E119" s="891" t="s">
        <v>491</v>
      </c>
      <c r="F119" s="823">
        <v>120000</v>
      </c>
      <c r="G119" s="932">
        <f>D119*F119</f>
        <v>120000</v>
      </c>
      <c r="H119" s="33" t="s">
        <v>392</v>
      </c>
      <c r="I119" s="787" t="s">
        <v>1308</v>
      </c>
    </row>
    <row r="120" spans="1:9" ht="38.25">
      <c r="A120" s="823">
        <v>110</v>
      </c>
      <c r="B120" s="908" t="s">
        <v>490</v>
      </c>
      <c r="C120" s="787" t="s">
        <v>1321</v>
      </c>
      <c r="D120" s="823">
        <v>1</v>
      </c>
      <c r="E120" s="823" t="s">
        <v>491</v>
      </c>
      <c r="F120" s="823">
        <v>58400</v>
      </c>
      <c r="G120" s="932">
        <f t="shared" si="1"/>
        <v>58400</v>
      </c>
      <c r="H120" s="33" t="s">
        <v>392</v>
      </c>
      <c r="I120" s="787" t="s">
        <v>1308</v>
      </c>
    </row>
    <row r="121" spans="1:9" ht="38.25">
      <c r="A121" s="823">
        <v>111</v>
      </c>
      <c r="B121" s="908" t="s">
        <v>493</v>
      </c>
      <c r="C121" s="787" t="s">
        <v>1321</v>
      </c>
      <c r="D121" s="823">
        <v>1</v>
      </c>
      <c r="E121" s="823" t="s">
        <v>491</v>
      </c>
      <c r="F121" s="823">
        <v>5000</v>
      </c>
      <c r="G121" s="932">
        <f t="shared" si="1"/>
        <v>5000</v>
      </c>
      <c r="H121" s="33" t="s">
        <v>392</v>
      </c>
      <c r="I121" s="787" t="s">
        <v>1308</v>
      </c>
    </row>
    <row r="122" spans="1:9" ht="51">
      <c r="A122" s="823">
        <v>112</v>
      </c>
      <c r="B122" s="908" t="s">
        <v>495</v>
      </c>
      <c r="C122" s="787" t="s">
        <v>1321</v>
      </c>
      <c r="D122" s="823">
        <v>1</v>
      </c>
      <c r="E122" s="891" t="s">
        <v>491</v>
      </c>
      <c r="F122" s="823">
        <v>73000</v>
      </c>
      <c r="G122" s="932">
        <f t="shared" si="1"/>
        <v>73000</v>
      </c>
      <c r="H122" s="33" t="s">
        <v>392</v>
      </c>
      <c r="I122" s="787" t="s">
        <v>1308</v>
      </c>
    </row>
    <row r="123" spans="1:9" ht="26.25" customHeight="1">
      <c r="A123" s="823">
        <v>113</v>
      </c>
      <c r="B123" s="908" t="s">
        <v>497</v>
      </c>
      <c r="C123" s="787" t="s">
        <v>1321</v>
      </c>
      <c r="D123" s="823">
        <v>1</v>
      </c>
      <c r="E123" s="891" t="s">
        <v>491</v>
      </c>
      <c r="F123" s="823">
        <v>50000</v>
      </c>
      <c r="G123" s="932">
        <f t="shared" si="1"/>
        <v>50000</v>
      </c>
      <c r="H123" s="33" t="s">
        <v>392</v>
      </c>
      <c r="I123" s="787" t="s">
        <v>1308</v>
      </c>
    </row>
    <row r="124" spans="1:9" ht="33" customHeight="1">
      <c r="A124" s="823">
        <v>114</v>
      </c>
      <c r="B124" s="908" t="s">
        <v>501</v>
      </c>
      <c r="C124" s="787" t="s">
        <v>1321</v>
      </c>
      <c r="D124" s="823">
        <v>1</v>
      </c>
      <c r="E124" s="891" t="s">
        <v>491</v>
      </c>
      <c r="F124" s="823">
        <v>1500</v>
      </c>
      <c r="G124" s="932">
        <f t="shared" si="1"/>
        <v>1500</v>
      </c>
      <c r="H124" s="33" t="s">
        <v>392</v>
      </c>
      <c r="I124" s="787" t="s">
        <v>1308</v>
      </c>
    </row>
    <row r="125" spans="1:9" ht="38.25">
      <c r="A125" s="823">
        <v>115</v>
      </c>
      <c r="B125" s="908" t="s">
        <v>502</v>
      </c>
      <c r="C125" s="787" t="s">
        <v>1321</v>
      </c>
      <c r="D125" s="823">
        <v>1</v>
      </c>
      <c r="E125" s="891" t="s">
        <v>491</v>
      </c>
      <c r="F125" s="823">
        <v>287500</v>
      </c>
      <c r="G125" s="932">
        <f t="shared" si="1"/>
        <v>287500</v>
      </c>
      <c r="H125" s="33" t="s">
        <v>392</v>
      </c>
      <c r="I125" s="787" t="s">
        <v>1308</v>
      </c>
    </row>
    <row r="126" spans="1:9" ht="33" customHeight="1">
      <c r="A126" s="823">
        <v>116</v>
      </c>
      <c r="B126" s="908" t="s">
        <v>503</v>
      </c>
      <c r="C126" s="787" t="s">
        <v>1321</v>
      </c>
      <c r="D126" s="823">
        <v>1</v>
      </c>
      <c r="E126" s="891" t="s">
        <v>491</v>
      </c>
      <c r="F126" s="823">
        <v>14000</v>
      </c>
      <c r="G126" s="932">
        <f t="shared" si="1"/>
        <v>14000</v>
      </c>
      <c r="H126" s="33" t="s">
        <v>392</v>
      </c>
      <c r="I126" s="787" t="s">
        <v>1308</v>
      </c>
    </row>
    <row r="127" spans="1:9" ht="38.25">
      <c r="A127" s="823">
        <v>117</v>
      </c>
      <c r="B127" s="909" t="s">
        <v>516</v>
      </c>
      <c r="C127" s="787" t="s">
        <v>1321</v>
      </c>
      <c r="D127" s="823">
        <v>2</v>
      </c>
      <c r="E127" s="893" t="s">
        <v>12</v>
      </c>
      <c r="F127" s="823">
        <v>18500</v>
      </c>
      <c r="G127" s="932">
        <f t="shared" si="1"/>
        <v>37000</v>
      </c>
      <c r="H127" s="33" t="s">
        <v>392</v>
      </c>
      <c r="I127" s="787" t="s">
        <v>1308</v>
      </c>
    </row>
    <row r="128" spans="1:9" ht="76.5">
      <c r="A128" s="823">
        <v>118</v>
      </c>
      <c r="B128" s="909" t="s">
        <v>522</v>
      </c>
      <c r="C128" s="787" t="s">
        <v>1321</v>
      </c>
      <c r="D128" s="823">
        <v>13</v>
      </c>
      <c r="E128" s="892" t="s">
        <v>12</v>
      </c>
      <c r="F128" s="823">
        <v>2000</v>
      </c>
      <c r="G128" s="994">
        <f t="shared" si="1"/>
        <v>26000</v>
      </c>
      <c r="H128" s="974" t="s">
        <v>392</v>
      </c>
      <c r="I128" s="962" t="s">
        <v>1308</v>
      </c>
    </row>
    <row r="129" spans="1:9" ht="38.25">
      <c r="A129" s="823">
        <v>119</v>
      </c>
      <c r="B129" s="909" t="s">
        <v>523</v>
      </c>
      <c r="C129" s="787" t="s">
        <v>1321</v>
      </c>
      <c r="D129" s="823">
        <v>5</v>
      </c>
      <c r="E129" s="892" t="s">
        <v>12</v>
      </c>
      <c r="F129" s="823">
        <v>8000</v>
      </c>
      <c r="G129" s="932">
        <f>D129*F129</f>
        <v>40000</v>
      </c>
      <c r="H129" s="33" t="s">
        <v>392</v>
      </c>
      <c r="I129" s="787" t="s">
        <v>1308</v>
      </c>
    </row>
    <row r="130" spans="1:9" ht="19.5" customHeight="1">
      <c r="A130" s="1112" t="s">
        <v>1721</v>
      </c>
      <c r="B130" s="1113"/>
      <c r="C130" s="1113"/>
      <c r="D130" s="1113"/>
      <c r="E130" s="1113"/>
      <c r="F130" s="1114"/>
      <c r="G130" s="922">
        <f>SUM(G108:G129)</f>
        <v>1535330</v>
      </c>
      <c r="I130" s="787"/>
    </row>
    <row r="131" spans="1:9" ht="38.25">
      <c r="A131" s="823">
        <v>120</v>
      </c>
      <c r="B131" s="890" t="s">
        <v>529</v>
      </c>
      <c r="C131" s="787" t="s">
        <v>1321</v>
      </c>
      <c r="D131" s="823">
        <v>1</v>
      </c>
      <c r="E131" s="823" t="s">
        <v>491</v>
      </c>
      <c r="F131" s="823">
        <v>160000</v>
      </c>
      <c r="G131" s="932">
        <f t="shared" ref="G131:G137" si="9">D131*F131</f>
        <v>160000</v>
      </c>
      <c r="H131" s="33" t="s">
        <v>393</v>
      </c>
      <c r="I131" s="787" t="s">
        <v>1308</v>
      </c>
    </row>
    <row r="132" spans="1:9" ht="38.25">
      <c r="A132" s="823">
        <v>121</v>
      </c>
      <c r="B132" s="890" t="s">
        <v>536</v>
      </c>
      <c r="C132" s="787" t="s">
        <v>1321</v>
      </c>
      <c r="D132" s="823">
        <v>1</v>
      </c>
      <c r="E132" s="891" t="s">
        <v>491</v>
      </c>
      <c r="F132" s="823">
        <v>1500</v>
      </c>
      <c r="G132" s="932">
        <f t="shared" si="9"/>
        <v>1500</v>
      </c>
      <c r="H132" s="33" t="s">
        <v>393</v>
      </c>
      <c r="I132" s="787" t="s">
        <v>1308</v>
      </c>
    </row>
    <row r="133" spans="1:9" ht="38.25">
      <c r="A133" s="823">
        <v>122</v>
      </c>
      <c r="B133" s="890" t="s">
        <v>533</v>
      </c>
      <c r="C133" s="787" t="s">
        <v>1321</v>
      </c>
      <c r="D133" s="823">
        <v>1</v>
      </c>
      <c r="E133" s="891" t="s">
        <v>491</v>
      </c>
      <c r="F133" s="823">
        <v>42000</v>
      </c>
      <c r="G133" s="932">
        <f t="shared" si="9"/>
        <v>42000</v>
      </c>
      <c r="H133" s="33" t="s">
        <v>393</v>
      </c>
      <c r="I133" s="787" t="s">
        <v>1308</v>
      </c>
    </row>
    <row r="134" spans="1:9" ht="38.25">
      <c r="A134" s="823">
        <v>123</v>
      </c>
      <c r="B134" s="890" t="s">
        <v>546</v>
      </c>
      <c r="C134" s="787" t="s">
        <v>1321</v>
      </c>
      <c r="D134" s="823">
        <v>1</v>
      </c>
      <c r="E134" s="891" t="s">
        <v>491</v>
      </c>
      <c r="F134" s="823">
        <v>58400</v>
      </c>
      <c r="G134" s="932">
        <f t="shared" si="9"/>
        <v>58400</v>
      </c>
      <c r="H134" s="33" t="s">
        <v>393</v>
      </c>
      <c r="I134" s="787" t="s">
        <v>1308</v>
      </c>
    </row>
    <row r="135" spans="1:9" ht="38.25">
      <c r="A135" s="823">
        <v>124</v>
      </c>
      <c r="B135" s="890" t="s">
        <v>544</v>
      </c>
      <c r="C135" s="787" t="s">
        <v>1321</v>
      </c>
      <c r="D135" s="823">
        <v>1</v>
      </c>
      <c r="E135" s="891" t="s">
        <v>491</v>
      </c>
      <c r="F135" s="823">
        <v>37500</v>
      </c>
      <c r="G135" s="932">
        <f t="shared" si="9"/>
        <v>37500</v>
      </c>
      <c r="H135" s="33" t="s">
        <v>393</v>
      </c>
      <c r="I135" s="787" t="s">
        <v>1308</v>
      </c>
    </row>
    <row r="136" spans="1:9" ht="38.25">
      <c r="A136" s="823">
        <v>125</v>
      </c>
      <c r="B136" s="890" t="s">
        <v>560</v>
      </c>
      <c r="C136" s="787" t="s">
        <v>1321</v>
      </c>
      <c r="D136" s="823">
        <v>1</v>
      </c>
      <c r="E136" s="891" t="s">
        <v>491</v>
      </c>
      <c r="F136" s="823">
        <v>2880</v>
      </c>
      <c r="G136" s="932">
        <f t="shared" si="9"/>
        <v>2880</v>
      </c>
      <c r="H136" s="33" t="s">
        <v>393</v>
      </c>
      <c r="I136" s="787" t="s">
        <v>1308</v>
      </c>
    </row>
    <row r="137" spans="1:9" ht="38.25">
      <c r="A137" s="823">
        <v>126</v>
      </c>
      <c r="B137" s="890" t="s">
        <v>570</v>
      </c>
      <c r="C137" s="787" t="s">
        <v>1321</v>
      </c>
      <c r="D137" s="823">
        <v>1</v>
      </c>
      <c r="E137" s="891" t="s">
        <v>491</v>
      </c>
      <c r="F137" s="823">
        <v>460000</v>
      </c>
      <c r="G137" s="932">
        <f t="shared" si="9"/>
        <v>460000</v>
      </c>
      <c r="H137" s="33" t="s">
        <v>393</v>
      </c>
      <c r="I137" s="787" t="s">
        <v>1308</v>
      </c>
    </row>
    <row r="138" spans="1:9" ht="38.25">
      <c r="A138" s="823">
        <v>127</v>
      </c>
      <c r="B138" s="890" t="s">
        <v>552</v>
      </c>
      <c r="C138" s="787" t="s">
        <v>1321</v>
      </c>
      <c r="D138" s="823">
        <v>1</v>
      </c>
      <c r="E138" s="891" t="s">
        <v>491</v>
      </c>
      <c r="F138" s="857">
        <v>5000</v>
      </c>
      <c r="G138" s="932">
        <f>D138*F138</f>
        <v>5000</v>
      </c>
      <c r="H138" s="33" t="s">
        <v>393</v>
      </c>
      <c r="I138" s="787" t="s">
        <v>1308</v>
      </c>
    </row>
    <row r="139" spans="1:9" ht="38.25">
      <c r="A139" s="823">
        <v>128</v>
      </c>
      <c r="B139" s="890" t="s">
        <v>531</v>
      </c>
      <c r="C139" s="787" t="s">
        <v>1321</v>
      </c>
      <c r="D139" s="857">
        <v>1</v>
      </c>
      <c r="E139" s="823" t="s">
        <v>491</v>
      </c>
      <c r="F139" s="823">
        <v>6650</v>
      </c>
      <c r="G139" s="932">
        <f>D139*F139</f>
        <v>6650</v>
      </c>
      <c r="H139" s="33" t="s">
        <v>393</v>
      </c>
      <c r="I139" s="787" t="s">
        <v>1308</v>
      </c>
    </row>
    <row r="140" spans="1:9" ht="38.25">
      <c r="A140" s="823">
        <v>129</v>
      </c>
      <c r="B140" s="913" t="s">
        <v>547</v>
      </c>
      <c r="C140" s="787" t="s">
        <v>1321</v>
      </c>
      <c r="D140" s="823">
        <v>1</v>
      </c>
      <c r="E140" s="891" t="s">
        <v>491</v>
      </c>
      <c r="F140" s="823">
        <v>4000</v>
      </c>
      <c r="G140" s="932">
        <f>D140*F140</f>
        <v>4000</v>
      </c>
      <c r="H140" s="33" t="s">
        <v>393</v>
      </c>
      <c r="I140" s="787" t="s">
        <v>1308</v>
      </c>
    </row>
    <row r="141" spans="1:9" ht="38.25">
      <c r="A141" s="823">
        <v>130</v>
      </c>
      <c r="B141" s="890" t="s">
        <v>550</v>
      </c>
      <c r="C141" s="787" t="s">
        <v>1321</v>
      </c>
      <c r="D141" s="823">
        <v>1</v>
      </c>
      <c r="E141" s="891" t="s">
        <v>491</v>
      </c>
      <c r="F141" s="823">
        <v>280000</v>
      </c>
      <c r="G141" s="932">
        <f>D141*F141</f>
        <v>280000</v>
      </c>
      <c r="H141" s="33" t="s">
        <v>393</v>
      </c>
      <c r="I141" s="787" t="s">
        <v>1308</v>
      </c>
    </row>
    <row r="142" spans="1:9" ht="38.25">
      <c r="A142" s="823">
        <v>131</v>
      </c>
      <c r="B142" s="908" t="s">
        <v>490</v>
      </c>
      <c r="C142" s="787" t="s">
        <v>1321</v>
      </c>
      <c r="D142" s="823">
        <v>1</v>
      </c>
      <c r="E142" s="823" t="s">
        <v>491</v>
      </c>
      <c r="F142" s="823">
        <v>58400</v>
      </c>
      <c r="G142" s="932">
        <f t="shared" si="1"/>
        <v>58400</v>
      </c>
      <c r="H142" s="33" t="s">
        <v>393</v>
      </c>
      <c r="I142" s="787" t="s">
        <v>1308</v>
      </c>
    </row>
    <row r="143" spans="1:9" ht="38.25">
      <c r="A143" s="823">
        <v>132</v>
      </c>
      <c r="B143" s="908" t="s">
        <v>493</v>
      </c>
      <c r="C143" s="787" t="s">
        <v>1321</v>
      </c>
      <c r="D143" s="823">
        <v>1</v>
      </c>
      <c r="E143" s="823" t="s">
        <v>491</v>
      </c>
      <c r="F143" s="823">
        <v>5000</v>
      </c>
      <c r="G143" s="932">
        <f t="shared" si="1"/>
        <v>5000</v>
      </c>
      <c r="H143" s="33" t="s">
        <v>393</v>
      </c>
      <c r="I143" s="787" t="s">
        <v>1308</v>
      </c>
    </row>
    <row r="144" spans="1:9" ht="51">
      <c r="A144" s="823">
        <v>133</v>
      </c>
      <c r="B144" s="908" t="s">
        <v>495</v>
      </c>
      <c r="C144" s="787" t="s">
        <v>1321</v>
      </c>
      <c r="D144" s="823">
        <v>1</v>
      </c>
      <c r="E144" s="891" t="s">
        <v>491</v>
      </c>
      <c r="F144" s="823">
        <v>73000</v>
      </c>
      <c r="G144" s="932">
        <f t="shared" si="1"/>
        <v>73000</v>
      </c>
      <c r="H144" s="33" t="s">
        <v>393</v>
      </c>
      <c r="I144" s="787" t="s">
        <v>1308</v>
      </c>
    </row>
    <row r="145" spans="1:9" ht="26.25" customHeight="1">
      <c r="A145" s="823">
        <v>134</v>
      </c>
      <c r="B145" s="908" t="s">
        <v>497</v>
      </c>
      <c r="C145" s="787" t="s">
        <v>1321</v>
      </c>
      <c r="D145" s="823">
        <v>1</v>
      </c>
      <c r="E145" s="891" t="s">
        <v>491</v>
      </c>
      <c r="F145" s="823">
        <v>50000</v>
      </c>
      <c r="G145" s="932">
        <f t="shared" si="1"/>
        <v>50000</v>
      </c>
      <c r="H145" s="33" t="s">
        <v>393</v>
      </c>
      <c r="I145" s="787" t="s">
        <v>1308</v>
      </c>
    </row>
    <row r="146" spans="1:9" ht="33" customHeight="1">
      <c r="A146" s="823">
        <v>135</v>
      </c>
      <c r="B146" s="908" t="s">
        <v>501</v>
      </c>
      <c r="C146" s="787" t="s">
        <v>1321</v>
      </c>
      <c r="D146" s="823">
        <v>1</v>
      </c>
      <c r="E146" s="891" t="s">
        <v>491</v>
      </c>
      <c r="F146" s="823">
        <v>1500</v>
      </c>
      <c r="G146" s="932">
        <f t="shared" si="1"/>
        <v>1500</v>
      </c>
      <c r="H146" s="33" t="s">
        <v>393</v>
      </c>
      <c r="I146" s="787" t="s">
        <v>1308</v>
      </c>
    </row>
    <row r="147" spans="1:9" ht="38.25">
      <c r="A147" s="823">
        <v>136</v>
      </c>
      <c r="B147" s="908" t="s">
        <v>502</v>
      </c>
      <c r="C147" s="787" t="s">
        <v>1321</v>
      </c>
      <c r="D147" s="823">
        <v>1</v>
      </c>
      <c r="E147" s="891" t="s">
        <v>491</v>
      </c>
      <c r="F147" s="823">
        <v>287500</v>
      </c>
      <c r="G147" s="932">
        <f t="shared" si="1"/>
        <v>287500</v>
      </c>
      <c r="H147" s="33" t="s">
        <v>393</v>
      </c>
      <c r="I147" s="787" t="s">
        <v>1308</v>
      </c>
    </row>
    <row r="148" spans="1:9" ht="33" customHeight="1">
      <c r="A148" s="823">
        <v>137</v>
      </c>
      <c r="B148" s="908" t="s">
        <v>503</v>
      </c>
      <c r="C148" s="787" t="s">
        <v>1321</v>
      </c>
      <c r="D148" s="823">
        <v>1</v>
      </c>
      <c r="E148" s="891" t="s">
        <v>491</v>
      </c>
      <c r="F148" s="823">
        <v>14000</v>
      </c>
      <c r="G148" s="932">
        <f t="shared" si="1"/>
        <v>14000</v>
      </c>
      <c r="H148" s="33" t="s">
        <v>393</v>
      </c>
      <c r="I148" s="787" t="s">
        <v>1308</v>
      </c>
    </row>
    <row r="149" spans="1:9" ht="38.25">
      <c r="A149" s="823">
        <v>138</v>
      </c>
      <c r="B149" s="909" t="s">
        <v>518</v>
      </c>
      <c r="C149" s="787" t="s">
        <v>1321</v>
      </c>
      <c r="D149" s="823">
        <v>2</v>
      </c>
      <c r="E149" s="893" t="s">
        <v>12</v>
      </c>
      <c r="F149" s="823">
        <v>20500</v>
      </c>
      <c r="G149" s="932">
        <f>D149*F149</f>
        <v>41000</v>
      </c>
      <c r="H149" s="33" t="s">
        <v>393</v>
      </c>
      <c r="I149" s="787" t="s">
        <v>1308</v>
      </c>
    </row>
    <row r="150" spans="1:9" ht="38.25">
      <c r="A150" s="823">
        <v>139</v>
      </c>
      <c r="B150" s="909" t="s">
        <v>515</v>
      </c>
      <c r="C150" s="787" t="s">
        <v>1321</v>
      </c>
      <c r="D150" s="823">
        <v>1</v>
      </c>
      <c r="E150" s="893" t="s">
        <v>12</v>
      </c>
      <c r="F150" s="823">
        <v>50000</v>
      </c>
      <c r="G150" s="993">
        <f>D150*F150</f>
        <v>50000</v>
      </c>
      <c r="H150" s="33" t="s">
        <v>393</v>
      </c>
      <c r="I150" s="787" t="s">
        <v>1308</v>
      </c>
    </row>
    <row r="151" spans="1:9" ht="38.25">
      <c r="A151" s="823">
        <v>140</v>
      </c>
      <c r="B151" s="909" t="s">
        <v>523</v>
      </c>
      <c r="C151" s="787" t="s">
        <v>1321</v>
      </c>
      <c r="D151" s="823">
        <v>5</v>
      </c>
      <c r="E151" s="892" t="s">
        <v>12</v>
      </c>
      <c r="F151" s="823">
        <v>8000</v>
      </c>
      <c r="G151" s="932">
        <f>D151*F151</f>
        <v>40000</v>
      </c>
      <c r="H151" s="33" t="s">
        <v>393</v>
      </c>
      <c r="I151" s="787" t="s">
        <v>1308</v>
      </c>
    </row>
    <row r="152" spans="1:9">
      <c r="A152" s="1112" t="s">
        <v>1722</v>
      </c>
      <c r="B152" s="1113"/>
      <c r="C152" s="1113"/>
      <c r="D152" s="1113"/>
      <c r="E152" s="1113"/>
      <c r="F152" s="1114"/>
      <c r="G152" s="922">
        <f>SUM(G131:G151)</f>
        <v>1678330</v>
      </c>
      <c r="I152" s="787"/>
    </row>
    <row r="153" spans="1:9" ht="38.25">
      <c r="A153" s="823">
        <v>141</v>
      </c>
      <c r="B153" s="890" t="s">
        <v>529</v>
      </c>
      <c r="C153" s="787" t="s">
        <v>1321</v>
      </c>
      <c r="D153" s="823">
        <v>1</v>
      </c>
      <c r="E153" s="823" t="s">
        <v>491</v>
      </c>
      <c r="F153" s="823">
        <v>160000</v>
      </c>
      <c r="G153" s="932">
        <f t="shared" ref="G153:G159" si="10">D153*F153</f>
        <v>160000</v>
      </c>
      <c r="H153" s="33" t="s">
        <v>394</v>
      </c>
      <c r="I153" s="787" t="s">
        <v>1308</v>
      </c>
    </row>
    <row r="154" spans="1:9" ht="38.25">
      <c r="A154" s="823">
        <v>142</v>
      </c>
      <c r="B154" s="890" t="s">
        <v>536</v>
      </c>
      <c r="C154" s="787" t="s">
        <v>1321</v>
      </c>
      <c r="D154" s="823">
        <v>1</v>
      </c>
      <c r="E154" s="891" t="s">
        <v>491</v>
      </c>
      <c r="F154" s="823">
        <v>1500</v>
      </c>
      <c r="G154" s="932">
        <f t="shared" si="10"/>
        <v>1500</v>
      </c>
      <c r="H154" s="33" t="s">
        <v>394</v>
      </c>
      <c r="I154" s="787" t="s">
        <v>1308</v>
      </c>
    </row>
    <row r="155" spans="1:9" ht="38.25">
      <c r="A155" s="823">
        <v>143</v>
      </c>
      <c r="B155" s="890" t="s">
        <v>533</v>
      </c>
      <c r="C155" s="787" t="s">
        <v>1321</v>
      </c>
      <c r="D155" s="823">
        <v>1</v>
      </c>
      <c r="E155" s="891" t="s">
        <v>491</v>
      </c>
      <c r="F155" s="823">
        <v>42000</v>
      </c>
      <c r="G155" s="932">
        <f t="shared" si="10"/>
        <v>42000</v>
      </c>
      <c r="H155" s="33" t="s">
        <v>394</v>
      </c>
      <c r="I155" s="787" t="s">
        <v>1308</v>
      </c>
    </row>
    <row r="156" spans="1:9" ht="38.25">
      <c r="A156" s="823">
        <v>144</v>
      </c>
      <c r="B156" s="890" t="s">
        <v>546</v>
      </c>
      <c r="C156" s="787" t="s">
        <v>1321</v>
      </c>
      <c r="D156" s="823">
        <v>1</v>
      </c>
      <c r="E156" s="891" t="s">
        <v>491</v>
      </c>
      <c r="F156" s="823">
        <v>58400</v>
      </c>
      <c r="G156" s="932">
        <f t="shared" si="10"/>
        <v>58400</v>
      </c>
      <c r="H156" s="33" t="s">
        <v>394</v>
      </c>
      <c r="I156" s="787" t="s">
        <v>1308</v>
      </c>
    </row>
    <row r="157" spans="1:9" ht="38.25">
      <c r="A157" s="823">
        <v>145</v>
      </c>
      <c r="B157" s="890" t="s">
        <v>544</v>
      </c>
      <c r="C157" s="787" t="s">
        <v>1321</v>
      </c>
      <c r="D157" s="823">
        <v>1</v>
      </c>
      <c r="E157" s="891" t="s">
        <v>491</v>
      </c>
      <c r="F157" s="823">
        <v>37500</v>
      </c>
      <c r="G157" s="932">
        <f t="shared" si="10"/>
        <v>37500</v>
      </c>
      <c r="H157" s="33" t="s">
        <v>394</v>
      </c>
      <c r="I157" s="787" t="s">
        <v>1308</v>
      </c>
    </row>
    <row r="158" spans="1:9" ht="38.25">
      <c r="A158" s="823">
        <v>146</v>
      </c>
      <c r="B158" s="890" t="s">
        <v>560</v>
      </c>
      <c r="C158" s="787" t="s">
        <v>1321</v>
      </c>
      <c r="D158" s="823">
        <v>1</v>
      </c>
      <c r="E158" s="891" t="s">
        <v>491</v>
      </c>
      <c r="F158" s="823">
        <v>2880</v>
      </c>
      <c r="G158" s="932">
        <f t="shared" si="10"/>
        <v>2880</v>
      </c>
      <c r="H158" s="33" t="s">
        <v>394</v>
      </c>
      <c r="I158" s="787" t="s">
        <v>1308</v>
      </c>
    </row>
    <row r="159" spans="1:9" ht="38.25">
      <c r="A159" s="823">
        <v>147</v>
      </c>
      <c r="B159" s="890" t="s">
        <v>570</v>
      </c>
      <c r="C159" s="787" t="s">
        <v>1321</v>
      </c>
      <c r="D159" s="823">
        <v>1</v>
      </c>
      <c r="E159" s="891" t="s">
        <v>491</v>
      </c>
      <c r="F159" s="823">
        <v>460000</v>
      </c>
      <c r="G159" s="932">
        <f t="shared" si="10"/>
        <v>460000</v>
      </c>
      <c r="H159" s="33" t="s">
        <v>394</v>
      </c>
      <c r="I159" s="787" t="s">
        <v>1308</v>
      </c>
    </row>
    <row r="160" spans="1:9" ht="38.25">
      <c r="A160" s="823">
        <v>148</v>
      </c>
      <c r="B160" s="890" t="s">
        <v>531</v>
      </c>
      <c r="C160" s="787" t="s">
        <v>1321</v>
      </c>
      <c r="D160" s="857">
        <v>1</v>
      </c>
      <c r="E160" s="823" t="s">
        <v>491</v>
      </c>
      <c r="F160" s="823">
        <v>6650</v>
      </c>
      <c r="G160" s="932">
        <f>D160*F160</f>
        <v>6650</v>
      </c>
      <c r="H160" s="33" t="s">
        <v>394</v>
      </c>
      <c r="I160" s="787" t="s">
        <v>1308</v>
      </c>
    </row>
    <row r="161" spans="1:9" ht="38.25">
      <c r="A161" s="823">
        <v>149</v>
      </c>
      <c r="B161" s="890" t="s">
        <v>548</v>
      </c>
      <c r="C161" s="787" t="s">
        <v>1321</v>
      </c>
      <c r="D161" s="823">
        <v>1</v>
      </c>
      <c r="E161" s="891" t="s">
        <v>491</v>
      </c>
      <c r="F161" s="889">
        <v>835</v>
      </c>
      <c r="G161" s="932">
        <f>D161*F161</f>
        <v>835</v>
      </c>
      <c r="H161" s="33" t="s">
        <v>394</v>
      </c>
      <c r="I161" s="787" t="s">
        <v>1308</v>
      </c>
    </row>
    <row r="162" spans="1:9" ht="38.25">
      <c r="A162" s="823">
        <v>150</v>
      </c>
      <c r="B162" s="890" t="s">
        <v>557</v>
      </c>
      <c r="C162" s="787" t="s">
        <v>1321</v>
      </c>
      <c r="D162" s="823">
        <v>1</v>
      </c>
      <c r="E162" s="891" t="s">
        <v>491</v>
      </c>
      <c r="F162" s="823">
        <v>11100</v>
      </c>
      <c r="G162" s="932">
        <f>D162*F162</f>
        <v>11100</v>
      </c>
      <c r="H162" s="33" t="s">
        <v>394</v>
      </c>
      <c r="I162" s="787" t="s">
        <v>1308</v>
      </c>
    </row>
    <row r="163" spans="1:9" ht="38.25">
      <c r="A163" s="823">
        <v>151</v>
      </c>
      <c r="B163" s="890" t="s">
        <v>564</v>
      </c>
      <c r="C163" s="787" t="s">
        <v>1321</v>
      </c>
      <c r="D163" s="823">
        <v>1</v>
      </c>
      <c r="E163" s="891" t="s">
        <v>491</v>
      </c>
      <c r="F163" s="823">
        <v>17500</v>
      </c>
      <c r="G163" s="932">
        <f t="shared" ref="G163" si="11">D163*F163</f>
        <v>17500</v>
      </c>
      <c r="H163" s="33" t="s">
        <v>394</v>
      </c>
      <c r="I163" s="787" t="s">
        <v>1308</v>
      </c>
    </row>
    <row r="164" spans="1:9" ht="38.25">
      <c r="A164" s="823">
        <v>152</v>
      </c>
      <c r="B164" s="908" t="s">
        <v>490</v>
      </c>
      <c r="C164" s="787" t="s">
        <v>1321</v>
      </c>
      <c r="D164" s="823">
        <v>1</v>
      </c>
      <c r="E164" s="823" t="s">
        <v>491</v>
      </c>
      <c r="F164" s="823">
        <v>58400</v>
      </c>
      <c r="G164" s="932">
        <f t="shared" si="1"/>
        <v>58400</v>
      </c>
      <c r="H164" s="33" t="s">
        <v>394</v>
      </c>
      <c r="I164" s="787" t="s">
        <v>1308</v>
      </c>
    </row>
    <row r="165" spans="1:9" ht="38.25">
      <c r="A165" s="823">
        <v>153</v>
      </c>
      <c r="B165" s="908" t="s">
        <v>493</v>
      </c>
      <c r="C165" s="787" t="s">
        <v>1321</v>
      </c>
      <c r="D165" s="823">
        <v>1</v>
      </c>
      <c r="E165" s="823" t="s">
        <v>491</v>
      </c>
      <c r="F165" s="823">
        <v>5000</v>
      </c>
      <c r="G165" s="932">
        <f t="shared" si="1"/>
        <v>5000</v>
      </c>
      <c r="H165" s="33" t="s">
        <v>394</v>
      </c>
      <c r="I165" s="787" t="s">
        <v>1308</v>
      </c>
    </row>
    <row r="166" spans="1:9" ht="51">
      <c r="A166" s="823">
        <v>154</v>
      </c>
      <c r="B166" s="908" t="s">
        <v>495</v>
      </c>
      <c r="C166" s="787" t="s">
        <v>1321</v>
      </c>
      <c r="D166" s="823">
        <v>1</v>
      </c>
      <c r="E166" s="891" t="s">
        <v>491</v>
      </c>
      <c r="F166" s="823">
        <v>73000</v>
      </c>
      <c r="G166" s="932">
        <f t="shared" si="1"/>
        <v>73000</v>
      </c>
      <c r="H166" s="33" t="s">
        <v>394</v>
      </c>
      <c r="I166" s="787" t="s">
        <v>1308</v>
      </c>
    </row>
    <row r="167" spans="1:9" ht="26.25" customHeight="1">
      <c r="A167" s="823">
        <v>155</v>
      </c>
      <c r="B167" s="908" t="s">
        <v>497</v>
      </c>
      <c r="C167" s="787" t="s">
        <v>1321</v>
      </c>
      <c r="D167" s="823">
        <v>1</v>
      </c>
      <c r="E167" s="891" t="s">
        <v>491</v>
      </c>
      <c r="F167" s="823">
        <v>50000</v>
      </c>
      <c r="G167" s="932">
        <f t="shared" si="1"/>
        <v>50000</v>
      </c>
      <c r="H167" s="33" t="s">
        <v>394</v>
      </c>
      <c r="I167" s="787" t="s">
        <v>1308</v>
      </c>
    </row>
    <row r="168" spans="1:9" ht="38.25">
      <c r="A168" s="823">
        <v>156</v>
      </c>
      <c r="B168" s="890" t="s">
        <v>552</v>
      </c>
      <c r="C168" s="787" t="s">
        <v>1321</v>
      </c>
      <c r="D168" s="823">
        <v>1</v>
      </c>
      <c r="E168" s="891" t="s">
        <v>491</v>
      </c>
      <c r="F168" s="857">
        <v>5000</v>
      </c>
      <c r="G168" s="932">
        <f>D168*F168</f>
        <v>5000</v>
      </c>
      <c r="H168" s="33" t="s">
        <v>394</v>
      </c>
      <c r="I168" s="787" t="s">
        <v>1308</v>
      </c>
    </row>
    <row r="169" spans="1:9" ht="33" customHeight="1">
      <c r="A169" s="823">
        <v>157</v>
      </c>
      <c r="B169" s="908" t="s">
        <v>501</v>
      </c>
      <c r="C169" s="787" t="s">
        <v>1321</v>
      </c>
      <c r="D169" s="823">
        <v>1</v>
      </c>
      <c r="E169" s="891" t="s">
        <v>491</v>
      </c>
      <c r="F169" s="823">
        <v>1500</v>
      </c>
      <c r="G169" s="932">
        <f t="shared" si="1"/>
        <v>1500</v>
      </c>
      <c r="H169" s="33" t="s">
        <v>394</v>
      </c>
      <c r="I169" s="787" t="s">
        <v>1308</v>
      </c>
    </row>
    <row r="170" spans="1:9" ht="38.25">
      <c r="A170" s="823">
        <v>158</v>
      </c>
      <c r="B170" s="908" t="s">
        <v>502</v>
      </c>
      <c r="C170" s="787" t="s">
        <v>1321</v>
      </c>
      <c r="D170" s="823">
        <v>1</v>
      </c>
      <c r="E170" s="891" t="s">
        <v>491</v>
      </c>
      <c r="F170" s="823">
        <v>287500</v>
      </c>
      <c r="G170" s="932">
        <f t="shared" si="1"/>
        <v>287500</v>
      </c>
      <c r="H170" s="33" t="s">
        <v>394</v>
      </c>
      <c r="I170" s="787" t="s">
        <v>1308</v>
      </c>
    </row>
    <row r="171" spans="1:9" ht="38.25">
      <c r="A171" s="823">
        <v>159</v>
      </c>
      <c r="B171" s="913" t="s">
        <v>545</v>
      </c>
      <c r="C171" s="787" t="s">
        <v>1321</v>
      </c>
      <c r="D171" s="823">
        <v>1</v>
      </c>
      <c r="E171" s="891" t="s">
        <v>491</v>
      </c>
      <c r="F171" s="823">
        <v>10000</v>
      </c>
      <c r="G171" s="932">
        <f>D171*F171</f>
        <v>10000</v>
      </c>
      <c r="H171" s="33" t="s">
        <v>394</v>
      </c>
      <c r="I171" s="787" t="s">
        <v>1308</v>
      </c>
    </row>
    <row r="172" spans="1:9" ht="33" customHeight="1">
      <c r="A172" s="823">
        <v>160</v>
      </c>
      <c r="B172" s="908" t="s">
        <v>503</v>
      </c>
      <c r="C172" s="787" t="s">
        <v>1321</v>
      </c>
      <c r="D172" s="823">
        <v>1</v>
      </c>
      <c r="E172" s="891" t="s">
        <v>491</v>
      </c>
      <c r="F172" s="823">
        <v>14000</v>
      </c>
      <c r="G172" s="932">
        <f t="shared" si="1"/>
        <v>14000</v>
      </c>
      <c r="H172" s="33" t="s">
        <v>394</v>
      </c>
      <c r="I172" s="787" t="s">
        <v>1308</v>
      </c>
    </row>
    <row r="173" spans="1:9" ht="38.25">
      <c r="A173" s="823">
        <v>161</v>
      </c>
      <c r="B173" s="909" t="s">
        <v>520</v>
      </c>
      <c r="C173" s="787" t="s">
        <v>1321</v>
      </c>
      <c r="D173" s="823">
        <v>2</v>
      </c>
      <c r="E173" s="893" t="s">
        <v>12</v>
      </c>
      <c r="F173" s="823">
        <v>34000</v>
      </c>
      <c r="G173" s="932">
        <f>D173*F173</f>
        <v>68000</v>
      </c>
      <c r="H173" s="33" t="s">
        <v>394</v>
      </c>
      <c r="I173" s="787" t="s">
        <v>1308</v>
      </c>
    </row>
    <row r="174" spans="1:9" ht="76.5">
      <c r="A174" s="823">
        <v>162</v>
      </c>
      <c r="B174" s="909" t="s">
        <v>522</v>
      </c>
      <c r="C174" s="787" t="s">
        <v>1321</v>
      </c>
      <c r="D174" s="823">
        <v>13</v>
      </c>
      <c r="E174" s="892" t="s">
        <v>12</v>
      </c>
      <c r="F174" s="823">
        <v>2000</v>
      </c>
      <c r="G174" s="932">
        <f t="shared" ref="G174" si="12">D174*F174</f>
        <v>26000</v>
      </c>
      <c r="H174" s="33" t="s">
        <v>394</v>
      </c>
      <c r="I174" s="787" t="s">
        <v>1308</v>
      </c>
    </row>
    <row r="175" spans="1:9" ht="38.25">
      <c r="A175" s="823">
        <v>163</v>
      </c>
      <c r="B175" s="909" t="s">
        <v>523</v>
      </c>
      <c r="C175" s="787" t="s">
        <v>1321</v>
      </c>
      <c r="D175" s="823">
        <v>5</v>
      </c>
      <c r="E175" s="892" t="s">
        <v>12</v>
      </c>
      <c r="F175" s="823">
        <v>8000</v>
      </c>
      <c r="G175" s="932">
        <f>D175*F175</f>
        <v>40000</v>
      </c>
      <c r="H175" s="33" t="s">
        <v>394</v>
      </c>
      <c r="I175" s="787" t="s">
        <v>1308</v>
      </c>
    </row>
    <row r="176" spans="1:9" ht="38.25">
      <c r="A176" s="823">
        <v>164</v>
      </c>
      <c r="B176" s="910" t="s">
        <v>525</v>
      </c>
      <c r="C176" s="787" t="s">
        <v>1321</v>
      </c>
      <c r="D176" s="894">
        <v>1</v>
      </c>
      <c r="E176" s="895" t="s">
        <v>12</v>
      </c>
      <c r="F176" s="894">
        <v>30000</v>
      </c>
      <c r="G176" s="932">
        <f>D176*F176</f>
        <v>30000</v>
      </c>
      <c r="H176" s="33" t="s">
        <v>394</v>
      </c>
      <c r="I176" s="787" t="s">
        <v>1308</v>
      </c>
    </row>
    <row r="177" spans="1:9">
      <c r="A177" s="1112" t="s">
        <v>1723</v>
      </c>
      <c r="B177" s="1113"/>
      <c r="C177" s="1113"/>
      <c r="D177" s="1113"/>
      <c r="E177" s="1113"/>
      <c r="F177" s="1114"/>
      <c r="G177" s="922">
        <f>SUM(G153:G176)</f>
        <v>1466765</v>
      </c>
      <c r="I177" s="787"/>
    </row>
    <row r="178" spans="1:9" ht="38.25">
      <c r="A178" s="823">
        <v>165</v>
      </c>
      <c r="B178" s="890" t="s">
        <v>529</v>
      </c>
      <c r="C178" s="787" t="s">
        <v>1321</v>
      </c>
      <c r="D178" s="823">
        <v>1</v>
      </c>
      <c r="E178" s="823" t="s">
        <v>491</v>
      </c>
      <c r="F178" s="823">
        <v>160000</v>
      </c>
      <c r="G178" s="932">
        <f t="shared" ref="G178:G184" si="13">D178*F178</f>
        <v>160000</v>
      </c>
      <c r="H178" s="33" t="s">
        <v>395</v>
      </c>
      <c r="I178" s="787" t="s">
        <v>1308</v>
      </c>
    </row>
    <row r="179" spans="1:9" ht="38.25">
      <c r="A179" s="823">
        <v>166</v>
      </c>
      <c r="B179" s="890" t="s">
        <v>536</v>
      </c>
      <c r="C179" s="787" t="s">
        <v>1321</v>
      </c>
      <c r="D179" s="823">
        <v>1</v>
      </c>
      <c r="E179" s="891" t="s">
        <v>491</v>
      </c>
      <c r="F179" s="823">
        <v>1500</v>
      </c>
      <c r="G179" s="932">
        <f t="shared" si="13"/>
        <v>1500</v>
      </c>
      <c r="H179" s="33" t="s">
        <v>395</v>
      </c>
      <c r="I179" s="787" t="s">
        <v>1308</v>
      </c>
    </row>
    <row r="180" spans="1:9" ht="38.25">
      <c r="A180" s="823">
        <v>167</v>
      </c>
      <c r="B180" s="890" t="s">
        <v>533</v>
      </c>
      <c r="C180" s="787" t="s">
        <v>1321</v>
      </c>
      <c r="D180" s="823">
        <v>1</v>
      </c>
      <c r="E180" s="891" t="s">
        <v>491</v>
      </c>
      <c r="F180" s="823">
        <v>42000</v>
      </c>
      <c r="G180" s="932">
        <f t="shared" si="13"/>
        <v>42000</v>
      </c>
      <c r="H180" s="33" t="s">
        <v>395</v>
      </c>
      <c r="I180" s="787" t="s">
        <v>1308</v>
      </c>
    </row>
    <row r="181" spans="1:9" ht="38.25">
      <c r="A181" s="823">
        <v>168</v>
      </c>
      <c r="B181" s="890" t="s">
        <v>546</v>
      </c>
      <c r="C181" s="787" t="s">
        <v>1321</v>
      </c>
      <c r="D181" s="823">
        <v>1</v>
      </c>
      <c r="E181" s="891" t="s">
        <v>491</v>
      </c>
      <c r="F181" s="823">
        <v>58400</v>
      </c>
      <c r="G181" s="932">
        <f t="shared" si="13"/>
        <v>58400</v>
      </c>
      <c r="H181" s="33" t="s">
        <v>395</v>
      </c>
      <c r="I181" s="787" t="s">
        <v>1308</v>
      </c>
    </row>
    <row r="182" spans="1:9" ht="38.25">
      <c r="A182" s="823">
        <v>169</v>
      </c>
      <c r="B182" s="890" t="s">
        <v>544</v>
      </c>
      <c r="C182" s="787" t="s">
        <v>1321</v>
      </c>
      <c r="D182" s="823">
        <v>1</v>
      </c>
      <c r="E182" s="891" t="s">
        <v>491</v>
      </c>
      <c r="F182" s="823">
        <v>37500</v>
      </c>
      <c r="G182" s="932">
        <f t="shared" si="13"/>
        <v>37500</v>
      </c>
      <c r="H182" s="33" t="s">
        <v>395</v>
      </c>
      <c r="I182" s="787" t="s">
        <v>1308</v>
      </c>
    </row>
    <row r="183" spans="1:9" ht="38.25">
      <c r="A183" s="823">
        <v>170</v>
      </c>
      <c r="B183" s="890" t="s">
        <v>560</v>
      </c>
      <c r="C183" s="787" t="s">
        <v>1321</v>
      </c>
      <c r="D183" s="823">
        <v>1</v>
      </c>
      <c r="E183" s="891" t="s">
        <v>491</v>
      </c>
      <c r="F183" s="823">
        <v>2880</v>
      </c>
      <c r="G183" s="932">
        <f t="shared" si="13"/>
        <v>2880</v>
      </c>
      <c r="H183" s="33" t="s">
        <v>395</v>
      </c>
      <c r="I183" s="787" t="s">
        <v>1308</v>
      </c>
    </row>
    <row r="184" spans="1:9" ht="38.25">
      <c r="A184" s="823">
        <v>171</v>
      </c>
      <c r="B184" s="890" t="s">
        <v>570</v>
      </c>
      <c r="C184" s="787" t="s">
        <v>1321</v>
      </c>
      <c r="D184" s="823">
        <v>1</v>
      </c>
      <c r="E184" s="891" t="s">
        <v>491</v>
      </c>
      <c r="F184" s="823">
        <v>460000</v>
      </c>
      <c r="G184" s="932">
        <f t="shared" si="13"/>
        <v>460000</v>
      </c>
      <c r="H184" s="33" t="s">
        <v>395</v>
      </c>
      <c r="I184" s="787" t="s">
        <v>1308</v>
      </c>
    </row>
    <row r="185" spans="1:9" ht="38.25">
      <c r="A185" s="823">
        <v>172</v>
      </c>
      <c r="B185" s="890" t="s">
        <v>531</v>
      </c>
      <c r="C185" s="787" t="s">
        <v>1321</v>
      </c>
      <c r="D185" s="857">
        <v>1</v>
      </c>
      <c r="E185" s="823" t="s">
        <v>491</v>
      </c>
      <c r="F185" s="823">
        <v>6650</v>
      </c>
      <c r="G185" s="932">
        <f>D185*F185</f>
        <v>6650</v>
      </c>
      <c r="H185" s="33" t="s">
        <v>395</v>
      </c>
      <c r="I185" s="787" t="s">
        <v>1308</v>
      </c>
    </row>
    <row r="186" spans="1:9" ht="38.25">
      <c r="A186" s="823">
        <v>173</v>
      </c>
      <c r="B186" s="890" t="s">
        <v>535</v>
      </c>
      <c r="C186" s="787" t="s">
        <v>1321</v>
      </c>
      <c r="D186" s="823">
        <v>1</v>
      </c>
      <c r="E186" s="891" t="s">
        <v>491</v>
      </c>
      <c r="F186" s="823">
        <v>12000</v>
      </c>
      <c r="G186" s="932">
        <f>D186*F186</f>
        <v>12000</v>
      </c>
      <c r="H186" s="33" t="s">
        <v>395</v>
      </c>
      <c r="I186" s="787" t="s">
        <v>1308</v>
      </c>
    </row>
    <row r="187" spans="1:9" ht="38.25">
      <c r="A187" s="823">
        <v>174</v>
      </c>
      <c r="B187" s="890" t="s">
        <v>537</v>
      </c>
      <c r="C187" s="787" t="s">
        <v>1321</v>
      </c>
      <c r="D187" s="823">
        <v>1</v>
      </c>
      <c r="E187" s="891" t="s">
        <v>491</v>
      </c>
      <c r="F187" s="823">
        <v>32000</v>
      </c>
      <c r="G187" s="932">
        <f>D187*F187</f>
        <v>32000</v>
      </c>
      <c r="H187" s="33" t="s">
        <v>395</v>
      </c>
      <c r="I187" s="787" t="s">
        <v>1308</v>
      </c>
    </row>
    <row r="188" spans="1:9" ht="38.25">
      <c r="A188" s="823">
        <v>175</v>
      </c>
      <c r="B188" s="908" t="s">
        <v>490</v>
      </c>
      <c r="C188" s="787" t="s">
        <v>1321</v>
      </c>
      <c r="D188" s="823">
        <v>1</v>
      </c>
      <c r="E188" s="823" t="s">
        <v>491</v>
      </c>
      <c r="F188" s="823">
        <v>58400</v>
      </c>
      <c r="G188" s="932">
        <f t="shared" ref="G188:G256" si="14">D188*F188</f>
        <v>58400</v>
      </c>
      <c r="H188" s="33" t="s">
        <v>395</v>
      </c>
      <c r="I188" s="787" t="s">
        <v>1308</v>
      </c>
    </row>
    <row r="189" spans="1:9" ht="38.25">
      <c r="A189" s="823">
        <v>176</v>
      </c>
      <c r="B189" s="908" t="s">
        <v>493</v>
      </c>
      <c r="C189" s="787" t="s">
        <v>1321</v>
      </c>
      <c r="D189" s="823">
        <v>1</v>
      </c>
      <c r="E189" s="823" t="s">
        <v>491</v>
      </c>
      <c r="F189" s="823">
        <v>5000</v>
      </c>
      <c r="G189" s="932">
        <f t="shared" si="14"/>
        <v>5000</v>
      </c>
      <c r="H189" s="33" t="s">
        <v>395</v>
      </c>
      <c r="I189" s="787" t="s">
        <v>1308</v>
      </c>
    </row>
    <row r="190" spans="1:9" ht="51">
      <c r="A190" s="823">
        <v>177</v>
      </c>
      <c r="B190" s="908" t="s">
        <v>495</v>
      </c>
      <c r="C190" s="787" t="s">
        <v>1321</v>
      </c>
      <c r="D190" s="823">
        <v>1</v>
      </c>
      <c r="E190" s="891" t="s">
        <v>491</v>
      </c>
      <c r="F190" s="823">
        <v>73000</v>
      </c>
      <c r="G190" s="932">
        <f t="shared" si="14"/>
        <v>73000</v>
      </c>
      <c r="H190" s="33" t="s">
        <v>395</v>
      </c>
      <c r="I190" s="787" t="s">
        <v>1308</v>
      </c>
    </row>
    <row r="191" spans="1:9" ht="26.25" customHeight="1">
      <c r="A191" s="823">
        <v>178</v>
      </c>
      <c r="B191" s="908" t="s">
        <v>497</v>
      </c>
      <c r="C191" s="787" t="s">
        <v>1321</v>
      </c>
      <c r="D191" s="823">
        <v>1</v>
      </c>
      <c r="E191" s="891" t="s">
        <v>491</v>
      </c>
      <c r="F191" s="823">
        <v>50000</v>
      </c>
      <c r="G191" s="932">
        <f t="shared" si="14"/>
        <v>50000</v>
      </c>
      <c r="H191" s="33" t="s">
        <v>395</v>
      </c>
      <c r="I191" s="787" t="s">
        <v>1308</v>
      </c>
    </row>
    <row r="192" spans="1:9" ht="38.25">
      <c r="A192" s="823">
        <v>179</v>
      </c>
      <c r="B192" s="913" t="s">
        <v>547</v>
      </c>
      <c r="C192" s="787" t="s">
        <v>1321</v>
      </c>
      <c r="D192" s="823">
        <v>1</v>
      </c>
      <c r="E192" s="891" t="s">
        <v>491</v>
      </c>
      <c r="F192" s="823">
        <v>4000</v>
      </c>
      <c r="G192" s="932">
        <f>D192*F192</f>
        <v>4000</v>
      </c>
      <c r="H192" s="33" t="s">
        <v>395</v>
      </c>
      <c r="I192" s="787" t="s">
        <v>1308</v>
      </c>
    </row>
    <row r="193" spans="1:9" ht="33" customHeight="1">
      <c r="A193" s="823">
        <v>180</v>
      </c>
      <c r="B193" s="908" t="s">
        <v>501</v>
      </c>
      <c r="C193" s="787" t="s">
        <v>1321</v>
      </c>
      <c r="D193" s="823">
        <v>1</v>
      </c>
      <c r="E193" s="891" t="s">
        <v>491</v>
      </c>
      <c r="F193" s="823">
        <v>1500</v>
      </c>
      <c r="G193" s="932">
        <f t="shared" si="14"/>
        <v>1500</v>
      </c>
      <c r="H193" s="33" t="s">
        <v>395</v>
      </c>
      <c r="I193" s="787" t="s">
        <v>1308</v>
      </c>
    </row>
    <row r="194" spans="1:9" ht="38.25">
      <c r="A194" s="823">
        <v>181</v>
      </c>
      <c r="B194" s="908" t="s">
        <v>502</v>
      </c>
      <c r="C194" s="787" t="s">
        <v>1321</v>
      </c>
      <c r="D194" s="823">
        <v>1</v>
      </c>
      <c r="E194" s="891" t="s">
        <v>491</v>
      </c>
      <c r="F194" s="823">
        <v>287500</v>
      </c>
      <c r="G194" s="932">
        <f t="shared" si="14"/>
        <v>287500</v>
      </c>
      <c r="H194" s="33" t="s">
        <v>395</v>
      </c>
      <c r="I194" s="787" t="s">
        <v>1308</v>
      </c>
    </row>
    <row r="195" spans="1:9" ht="33" customHeight="1">
      <c r="A195" s="823">
        <v>182</v>
      </c>
      <c r="B195" s="908" t="s">
        <v>503</v>
      </c>
      <c r="C195" s="787" t="s">
        <v>1321</v>
      </c>
      <c r="D195" s="823">
        <v>1</v>
      </c>
      <c r="E195" s="891" t="s">
        <v>491</v>
      </c>
      <c r="F195" s="823">
        <v>14000</v>
      </c>
      <c r="G195" s="932">
        <f t="shared" si="14"/>
        <v>14000</v>
      </c>
      <c r="H195" s="33" t="s">
        <v>395</v>
      </c>
      <c r="I195" s="787" t="s">
        <v>1308</v>
      </c>
    </row>
    <row r="196" spans="1:9" ht="38.25">
      <c r="A196" s="823">
        <v>183</v>
      </c>
      <c r="B196" s="909" t="s">
        <v>523</v>
      </c>
      <c r="C196" s="787" t="s">
        <v>1321</v>
      </c>
      <c r="D196" s="823">
        <v>5</v>
      </c>
      <c r="E196" s="892" t="s">
        <v>12</v>
      </c>
      <c r="F196" s="823">
        <v>8000</v>
      </c>
      <c r="G196" s="932">
        <f>D196*F196</f>
        <v>40000</v>
      </c>
      <c r="H196" s="33" t="s">
        <v>395</v>
      </c>
      <c r="I196" s="787" t="s">
        <v>1308</v>
      </c>
    </row>
    <row r="197" spans="1:9">
      <c r="A197" s="1112" t="s">
        <v>1699</v>
      </c>
      <c r="B197" s="1113"/>
      <c r="C197" s="1113"/>
      <c r="D197" s="1113"/>
      <c r="E197" s="1113"/>
      <c r="F197" s="1114"/>
      <c r="G197" s="922">
        <f>SUM(G178:G196)</f>
        <v>1346330</v>
      </c>
      <c r="I197" s="787"/>
    </row>
    <row r="198" spans="1:9" ht="38.25">
      <c r="A198" s="823">
        <v>184</v>
      </c>
      <c r="B198" s="890" t="s">
        <v>529</v>
      </c>
      <c r="C198" s="787" t="s">
        <v>1321</v>
      </c>
      <c r="D198" s="823">
        <v>1</v>
      </c>
      <c r="E198" s="823" t="s">
        <v>491</v>
      </c>
      <c r="F198" s="823">
        <v>160000</v>
      </c>
      <c r="G198" s="932">
        <f t="shared" ref="G198:G204" si="15">D198*F198</f>
        <v>160000</v>
      </c>
      <c r="H198" s="33" t="s">
        <v>396</v>
      </c>
      <c r="I198" s="787" t="s">
        <v>1308</v>
      </c>
    </row>
    <row r="199" spans="1:9" ht="38.25">
      <c r="A199" s="823">
        <v>185</v>
      </c>
      <c r="B199" s="890" t="s">
        <v>536</v>
      </c>
      <c r="C199" s="787" t="s">
        <v>1321</v>
      </c>
      <c r="D199" s="823">
        <v>1</v>
      </c>
      <c r="E199" s="891" t="s">
        <v>491</v>
      </c>
      <c r="F199" s="823">
        <v>1500</v>
      </c>
      <c r="G199" s="932">
        <f t="shared" si="15"/>
        <v>1500</v>
      </c>
      <c r="H199" s="33" t="s">
        <v>396</v>
      </c>
      <c r="I199" s="787" t="s">
        <v>1308</v>
      </c>
    </row>
    <row r="200" spans="1:9" ht="38.25">
      <c r="A200" s="823">
        <v>186</v>
      </c>
      <c r="B200" s="890" t="s">
        <v>533</v>
      </c>
      <c r="C200" s="787" t="s">
        <v>1321</v>
      </c>
      <c r="D200" s="823">
        <v>1</v>
      </c>
      <c r="E200" s="891" t="s">
        <v>491</v>
      </c>
      <c r="F200" s="823">
        <v>42000</v>
      </c>
      <c r="G200" s="932">
        <f t="shared" si="15"/>
        <v>42000</v>
      </c>
      <c r="H200" s="33" t="s">
        <v>396</v>
      </c>
      <c r="I200" s="787" t="s">
        <v>1308</v>
      </c>
    </row>
    <row r="201" spans="1:9" ht="38.25">
      <c r="A201" s="823">
        <v>187</v>
      </c>
      <c r="B201" s="890" t="s">
        <v>546</v>
      </c>
      <c r="C201" s="787" t="s">
        <v>1321</v>
      </c>
      <c r="D201" s="823">
        <v>1</v>
      </c>
      <c r="E201" s="891" t="s">
        <v>491</v>
      </c>
      <c r="F201" s="823">
        <v>58400</v>
      </c>
      <c r="G201" s="932">
        <f t="shared" si="15"/>
        <v>58400</v>
      </c>
      <c r="H201" s="33" t="s">
        <v>396</v>
      </c>
      <c r="I201" s="787" t="s">
        <v>1308</v>
      </c>
    </row>
    <row r="202" spans="1:9" ht="38.25">
      <c r="A202" s="823">
        <v>188</v>
      </c>
      <c r="B202" s="890" t="s">
        <v>544</v>
      </c>
      <c r="C202" s="787" t="s">
        <v>1321</v>
      </c>
      <c r="D202" s="823">
        <v>1</v>
      </c>
      <c r="E202" s="891" t="s">
        <v>491</v>
      </c>
      <c r="F202" s="823">
        <v>37500</v>
      </c>
      <c r="G202" s="932">
        <f t="shared" si="15"/>
        <v>37500</v>
      </c>
      <c r="H202" s="33" t="s">
        <v>396</v>
      </c>
      <c r="I202" s="787" t="s">
        <v>1308</v>
      </c>
    </row>
    <row r="203" spans="1:9" ht="38.25">
      <c r="A203" s="823">
        <v>189</v>
      </c>
      <c r="B203" s="890" t="s">
        <v>560</v>
      </c>
      <c r="C203" s="787" t="s">
        <v>1321</v>
      </c>
      <c r="D203" s="823">
        <v>1</v>
      </c>
      <c r="E203" s="891" t="s">
        <v>491</v>
      </c>
      <c r="F203" s="823">
        <v>2880</v>
      </c>
      <c r="G203" s="932">
        <f t="shared" si="15"/>
        <v>2880</v>
      </c>
      <c r="H203" s="33" t="s">
        <v>396</v>
      </c>
      <c r="I203" s="787" t="s">
        <v>1308</v>
      </c>
    </row>
    <row r="204" spans="1:9" ht="38.25">
      <c r="A204" s="823">
        <v>190</v>
      </c>
      <c r="B204" s="890" t="s">
        <v>570</v>
      </c>
      <c r="C204" s="787" t="s">
        <v>1321</v>
      </c>
      <c r="D204" s="823">
        <v>1</v>
      </c>
      <c r="E204" s="891" t="s">
        <v>491</v>
      </c>
      <c r="F204" s="823">
        <v>460000</v>
      </c>
      <c r="G204" s="932">
        <f t="shared" si="15"/>
        <v>460000</v>
      </c>
      <c r="H204" s="33" t="s">
        <v>396</v>
      </c>
      <c r="I204" s="787" t="s">
        <v>1308</v>
      </c>
    </row>
    <row r="205" spans="1:9" ht="38.25">
      <c r="A205" s="823">
        <v>191</v>
      </c>
      <c r="B205" s="890" t="s">
        <v>531</v>
      </c>
      <c r="C205" s="787" t="s">
        <v>1321</v>
      </c>
      <c r="D205" s="857">
        <v>1</v>
      </c>
      <c r="E205" s="823" t="s">
        <v>491</v>
      </c>
      <c r="F205" s="823">
        <v>6650</v>
      </c>
      <c r="G205" s="932">
        <f>D205*F205</f>
        <v>6650</v>
      </c>
      <c r="H205" s="33" t="s">
        <v>396</v>
      </c>
      <c r="I205" s="787" t="s">
        <v>1308</v>
      </c>
    </row>
    <row r="206" spans="1:9" ht="51">
      <c r="A206" s="823">
        <v>192</v>
      </c>
      <c r="B206" s="890" t="s">
        <v>538</v>
      </c>
      <c r="C206" s="787" t="s">
        <v>1321</v>
      </c>
      <c r="D206" s="823">
        <v>1</v>
      </c>
      <c r="E206" s="891" t="s">
        <v>491</v>
      </c>
      <c r="F206" s="823">
        <v>1500</v>
      </c>
      <c r="G206" s="932">
        <f>D206*F206</f>
        <v>1500</v>
      </c>
      <c r="H206" s="33" t="s">
        <v>396</v>
      </c>
      <c r="I206" s="787" t="s">
        <v>1308</v>
      </c>
    </row>
    <row r="207" spans="1:9" ht="38.25">
      <c r="A207" s="823">
        <v>193</v>
      </c>
      <c r="B207" s="890" t="s">
        <v>554</v>
      </c>
      <c r="C207" s="787" t="s">
        <v>1321</v>
      </c>
      <c r="D207" s="823">
        <v>1</v>
      </c>
      <c r="E207" s="891" t="s">
        <v>491</v>
      </c>
      <c r="F207" s="823">
        <v>5000</v>
      </c>
      <c r="G207" s="932">
        <f>D207*F207</f>
        <v>5000</v>
      </c>
      <c r="H207" s="33" t="s">
        <v>396</v>
      </c>
      <c r="I207" s="787" t="s">
        <v>1308</v>
      </c>
    </row>
    <row r="208" spans="1:9" ht="38.25">
      <c r="A208" s="823">
        <v>194</v>
      </c>
      <c r="B208" s="913" t="s">
        <v>572</v>
      </c>
      <c r="C208" s="787" t="s">
        <v>1321</v>
      </c>
      <c r="D208" s="823">
        <v>1</v>
      </c>
      <c r="E208" s="891" t="s">
        <v>491</v>
      </c>
      <c r="F208" s="823">
        <v>110000</v>
      </c>
      <c r="G208" s="932">
        <f>D208*F208</f>
        <v>110000</v>
      </c>
      <c r="H208" s="33" t="s">
        <v>396</v>
      </c>
      <c r="I208" s="787" t="s">
        <v>1308</v>
      </c>
    </row>
    <row r="209" spans="1:9" ht="38.25">
      <c r="A209" s="823">
        <v>195</v>
      </c>
      <c r="B209" s="908" t="s">
        <v>490</v>
      </c>
      <c r="C209" s="787" t="s">
        <v>1321</v>
      </c>
      <c r="D209" s="823">
        <v>1</v>
      </c>
      <c r="E209" s="823" t="s">
        <v>491</v>
      </c>
      <c r="F209" s="823">
        <v>58400</v>
      </c>
      <c r="G209" s="932">
        <f t="shared" si="14"/>
        <v>58400</v>
      </c>
      <c r="H209" s="33" t="s">
        <v>396</v>
      </c>
      <c r="I209" s="787" t="s">
        <v>1308</v>
      </c>
    </row>
    <row r="210" spans="1:9" ht="38.25">
      <c r="A210" s="823">
        <v>196</v>
      </c>
      <c r="B210" s="890" t="s">
        <v>552</v>
      </c>
      <c r="C210" s="787" t="s">
        <v>1321</v>
      </c>
      <c r="D210" s="823">
        <v>1</v>
      </c>
      <c r="E210" s="891" t="s">
        <v>491</v>
      </c>
      <c r="F210" s="857">
        <v>5000</v>
      </c>
      <c r="G210" s="932">
        <f>D210*F210</f>
        <v>5000</v>
      </c>
      <c r="H210" s="33" t="s">
        <v>396</v>
      </c>
      <c r="I210" s="787" t="s">
        <v>1308</v>
      </c>
    </row>
    <row r="211" spans="1:9" ht="38.25">
      <c r="A211" s="823">
        <v>197</v>
      </c>
      <c r="B211" s="908" t="s">
        <v>493</v>
      </c>
      <c r="C211" s="787" t="s">
        <v>1321</v>
      </c>
      <c r="D211" s="823">
        <v>1</v>
      </c>
      <c r="E211" s="823" t="s">
        <v>491</v>
      </c>
      <c r="F211" s="823">
        <v>5000</v>
      </c>
      <c r="G211" s="932">
        <f t="shared" si="14"/>
        <v>5000</v>
      </c>
      <c r="H211" s="33" t="s">
        <v>396</v>
      </c>
      <c r="I211" s="787" t="s">
        <v>1308</v>
      </c>
    </row>
    <row r="212" spans="1:9" ht="51">
      <c r="A212" s="823">
        <v>198</v>
      </c>
      <c r="B212" s="908" t="s">
        <v>495</v>
      </c>
      <c r="C212" s="787" t="s">
        <v>1321</v>
      </c>
      <c r="D212" s="823">
        <v>1</v>
      </c>
      <c r="E212" s="891" t="s">
        <v>491</v>
      </c>
      <c r="F212" s="823">
        <v>73000</v>
      </c>
      <c r="G212" s="932">
        <f t="shared" si="14"/>
        <v>73000</v>
      </c>
      <c r="H212" s="33" t="s">
        <v>396</v>
      </c>
      <c r="I212" s="787" t="s">
        <v>1308</v>
      </c>
    </row>
    <row r="213" spans="1:9" ht="38.25">
      <c r="A213" s="823">
        <v>199</v>
      </c>
      <c r="B213" s="913" t="s">
        <v>545</v>
      </c>
      <c r="C213" s="787" t="s">
        <v>1321</v>
      </c>
      <c r="D213" s="823">
        <v>1</v>
      </c>
      <c r="E213" s="891" t="s">
        <v>491</v>
      </c>
      <c r="F213" s="823">
        <v>10000</v>
      </c>
      <c r="G213" s="932">
        <f>D213*F213</f>
        <v>10000</v>
      </c>
      <c r="H213" s="33" t="s">
        <v>396</v>
      </c>
      <c r="I213" s="787" t="s">
        <v>1308</v>
      </c>
    </row>
    <row r="214" spans="1:9" ht="26.25" customHeight="1">
      <c r="A214" s="823">
        <v>200</v>
      </c>
      <c r="B214" s="908" t="s">
        <v>497</v>
      </c>
      <c r="C214" s="787" t="s">
        <v>1321</v>
      </c>
      <c r="D214" s="823">
        <v>1</v>
      </c>
      <c r="E214" s="891" t="s">
        <v>491</v>
      </c>
      <c r="F214" s="823">
        <v>50000</v>
      </c>
      <c r="G214" s="932">
        <f t="shared" si="14"/>
        <v>50000</v>
      </c>
      <c r="H214" s="33" t="s">
        <v>396</v>
      </c>
      <c r="I214" s="787" t="s">
        <v>1308</v>
      </c>
    </row>
    <row r="215" spans="1:9" ht="33" customHeight="1">
      <c r="A215" s="823">
        <v>201</v>
      </c>
      <c r="B215" s="908" t="s">
        <v>501</v>
      </c>
      <c r="C215" s="787" t="s">
        <v>1321</v>
      </c>
      <c r="D215" s="823">
        <v>1</v>
      </c>
      <c r="E215" s="891" t="s">
        <v>491</v>
      </c>
      <c r="F215" s="823">
        <v>1500</v>
      </c>
      <c r="G215" s="932">
        <f t="shared" si="14"/>
        <v>1500</v>
      </c>
      <c r="H215" s="33" t="s">
        <v>396</v>
      </c>
      <c r="I215" s="787" t="s">
        <v>1308</v>
      </c>
    </row>
    <row r="216" spans="1:9" ht="38.25">
      <c r="A216" s="823">
        <v>202</v>
      </c>
      <c r="B216" s="908" t="s">
        <v>502</v>
      </c>
      <c r="C216" s="787" t="s">
        <v>1321</v>
      </c>
      <c r="D216" s="823">
        <v>1</v>
      </c>
      <c r="E216" s="891" t="s">
        <v>491</v>
      </c>
      <c r="F216" s="823">
        <v>287500</v>
      </c>
      <c r="G216" s="932">
        <f t="shared" si="14"/>
        <v>287500</v>
      </c>
      <c r="H216" s="33" t="s">
        <v>396</v>
      </c>
      <c r="I216" s="787" t="s">
        <v>1308</v>
      </c>
    </row>
    <row r="217" spans="1:9" ht="33" customHeight="1">
      <c r="A217" s="823">
        <v>203</v>
      </c>
      <c r="B217" s="908" t="s">
        <v>503</v>
      </c>
      <c r="C217" s="787" t="s">
        <v>1321</v>
      </c>
      <c r="D217" s="823">
        <v>1</v>
      </c>
      <c r="E217" s="891" t="s">
        <v>491</v>
      </c>
      <c r="F217" s="823">
        <v>14000</v>
      </c>
      <c r="G217" s="932">
        <f t="shared" si="14"/>
        <v>14000</v>
      </c>
      <c r="H217" s="33" t="s">
        <v>396</v>
      </c>
      <c r="I217" s="787" t="s">
        <v>1308</v>
      </c>
    </row>
    <row r="218" spans="1:9">
      <c r="A218" s="1112" t="s">
        <v>1711</v>
      </c>
      <c r="B218" s="1113"/>
      <c r="C218" s="1113"/>
      <c r="D218" s="1113"/>
      <c r="E218" s="1113"/>
      <c r="F218" s="1114"/>
      <c r="G218" s="922">
        <f>SUM(G198:G217)</f>
        <v>1389830</v>
      </c>
      <c r="I218" s="787"/>
    </row>
    <row r="219" spans="1:9" ht="38.25">
      <c r="A219" s="823">
        <v>204</v>
      </c>
      <c r="B219" s="890" t="s">
        <v>529</v>
      </c>
      <c r="C219" s="787" t="s">
        <v>1321</v>
      </c>
      <c r="D219" s="823">
        <v>1</v>
      </c>
      <c r="E219" s="823" t="s">
        <v>491</v>
      </c>
      <c r="F219" s="823">
        <v>160000</v>
      </c>
      <c r="G219" s="932">
        <f t="shared" ref="G219:G225" si="16">D219*F219</f>
        <v>160000</v>
      </c>
      <c r="H219" s="33" t="s">
        <v>397</v>
      </c>
      <c r="I219" s="787" t="s">
        <v>1308</v>
      </c>
    </row>
    <row r="220" spans="1:9" ht="38.25">
      <c r="A220" s="823">
        <v>205</v>
      </c>
      <c r="B220" s="890" t="s">
        <v>536</v>
      </c>
      <c r="C220" s="787" t="s">
        <v>1321</v>
      </c>
      <c r="D220" s="823">
        <v>1</v>
      </c>
      <c r="E220" s="891" t="s">
        <v>491</v>
      </c>
      <c r="F220" s="823">
        <v>1500</v>
      </c>
      <c r="G220" s="932">
        <f t="shared" si="16"/>
        <v>1500</v>
      </c>
      <c r="H220" s="33" t="s">
        <v>397</v>
      </c>
      <c r="I220" s="787" t="s">
        <v>1308</v>
      </c>
    </row>
    <row r="221" spans="1:9" ht="38.25">
      <c r="A221" s="823">
        <v>206</v>
      </c>
      <c r="B221" s="890" t="s">
        <v>533</v>
      </c>
      <c r="C221" s="787" t="s">
        <v>1321</v>
      </c>
      <c r="D221" s="823">
        <v>1</v>
      </c>
      <c r="E221" s="891" t="s">
        <v>491</v>
      </c>
      <c r="F221" s="823">
        <v>42000</v>
      </c>
      <c r="G221" s="932">
        <f t="shared" si="16"/>
        <v>42000</v>
      </c>
      <c r="H221" s="33" t="s">
        <v>397</v>
      </c>
      <c r="I221" s="787" t="s">
        <v>1308</v>
      </c>
    </row>
    <row r="222" spans="1:9" ht="38.25">
      <c r="A222" s="823">
        <v>207</v>
      </c>
      <c r="B222" s="890" t="s">
        <v>546</v>
      </c>
      <c r="C222" s="787" t="s">
        <v>1321</v>
      </c>
      <c r="D222" s="823">
        <v>1</v>
      </c>
      <c r="E222" s="891" t="s">
        <v>491</v>
      </c>
      <c r="F222" s="823">
        <v>58400</v>
      </c>
      <c r="G222" s="932">
        <f t="shared" si="16"/>
        <v>58400</v>
      </c>
      <c r="H222" s="33" t="s">
        <v>397</v>
      </c>
      <c r="I222" s="787" t="s">
        <v>1308</v>
      </c>
    </row>
    <row r="223" spans="1:9" ht="38.25">
      <c r="A223" s="823">
        <v>208</v>
      </c>
      <c r="B223" s="890" t="s">
        <v>544</v>
      </c>
      <c r="C223" s="787" t="s">
        <v>1321</v>
      </c>
      <c r="D223" s="823">
        <v>1</v>
      </c>
      <c r="E223" s="891" t="s">
        <v>491</v>
      </c>
      <c r="F223" s="823">
        <v>37500</v>
      </c>
      <c r="G223" s="932">
        <f t="shared" si="16"/>
        <v>37500</v>
      </c>
      <c r="H223" s="33" t="s">
        <v>397</v>
      </c>
      <c r="I223" s="787" t="s">
        <v>1308</v>
      </c>
    </row>
    <row r="224" spans="1:9" ht="38.25">
      <c r="A224" s="823">
        <v>209</v>
      </c>
      <c r="B224" s="890" t="s">
        <v>560</v>
      </c>
      <c r="C224" s="787" t="s">
        <v>1321</v>
      </c>
      <c r="D224" s="823">
        <v>1</v>
      </c>
      <c r="E224" s="891" t="s">
        <v>491</v>
      </c>
      <c r="F224" s="823">
        <v>2880</v>
      </c>
      <c r="G224" s="932">
        <f t="shared" si="16"/>
        <v>2880</v>
      </c>
      <c r="H224" s="33" t="s">
        <v>397</v>
      </c>
      <c r="I224" s="787" t="s">
        <v>1308</v>
      </c>
    </row>
    <row r="225" spans="1:9" ht="38.25">
      <c r="A225" s="823">
        <v>210</v>
      </c>
      <c r="B225" s="890" t="s">
        <v>570</v>
      </c>
      <c r="C225" s="787" t="s">
        <v>1321</v>
      </c>
      <c r="D225" s="823">
        <v>1</v>
      </c>
      <c r="E225" s="891" t="s">
        <v>491</v>
      </c>
      <c r="F225" s="823">
        <v>460000</v>
      </c>
      <c r="G225" s="932">
        <f t="shared" si="16"/>
        <v>460000</v>
      </c>
      <c r="H225" s="33" t="s">
        <v>397</v>
      </c>
      <c r="I225" s="787" t="s">
        <v>1308</v>
      </c>
    </row>
    <row r="226" spans="1:9" ht="38.25">
      <c r="A226" s="823">
        <v>211</v>
      </c>
      <c r="B226" s="890" t="s">
        <v>531</v>
      </c>
      <c r="C226" s="787" t="s">
        <v>1321</v>
      </c>
      <c r="D226" s="857">
        <v>1</v>
      </c>
      <c r="E226" s="823" t="s">
        <v>491</v>
      </c>
      <c r="F226" s="823">
        <v>6650</v>
      </c>
      <c r="G226" s="932">
        <f>D226*F226</f>
        <v>6650</v>
      </c>
      <c r="H226" s="33" t="s">
        <v>397</v>
      </c>
      <c r="I226" s="787" t="s">
        <v>1308</v>
      </c>
    </row>
    <row r="227" spans="1:9" ht="38.25">
      <c r="A227" s="823">
        <v>212</v>
      </c>
      <c r="B227" s="890" t="s">
        <v>548</v>
      </c>
      <c r="C227" s="787" t="s">
        <v>1321</v>
      </c>
      <c r="D227" s="823">
        <v>1</v>
      </c>
      <c r="E227" s="891" t="s">
        <v>491</v>
      </c>
      <c r="F227" s="889">
        <v>835</v>
      </c>
      <c r="G227" s="932">
        <f>D227*F227</f>
        <v>835</v>
      </c>
      <c r="H227" s="33" t="s">
        <v>397</v>
      </c>
      <c r="I227" s="787" t="s">
        <v>1308</v>
      </c>
    </row>
    <row r="228" spans="1:9" ht="51">
      <c r="A228" s="823">
        <v>213</v>
      </c>
      <c r="B228" s="890" t="s">
        <v>558</v>
      </c>
      <c r="C228" s="787" t="s">
        <v>1321</v>
      </c>
      <c r="D228" s="823">
        <v>1</v>
      </c>
      <c r="E228" s="891" t="s">
        <v>491</v>
      </c>
      <c r="F228" s="823">
        <v>12000</v>
      </c>
      <c r="G228" s="932">
        <f>D228*F228</f>
        <v>12000</v>
      </c>
      <c r="H228" s="33" t="s">
        <v>397</v>
      </c>
      <c r="I228" s="787" t="s">
        <v>1308</v>
      </c>
    </row>
    <row r="229" spans="1:9" ht="38.25">
      <c r="A229" s="823">
        <v>214</v>
      </c>
      <c r="B229" s="908" t="s">
        <v>490</v>
      </c>
      <c r="C229" s="787" t="s">
        <v>1321</v>
      </c>
      <c r="D229" s="823">
        <v>1</v>
      </c>
      <c r="E229" s="823" t="s">
        <v>491</v>
      </c>
      <c r="F229" s="823">
        <v>58400</v>
      </c>
      <c r="G229" s="932">
        <f t="shared" si="14"/>
        <v>58400</v>
      </c>
      <c r="H229" s="33" t="s">
        <v>397</v>
      </c>
      <c r="I229" s="787" t="s">
        <v>1308</v>
      </c>
    </row>
    <row r="230" spans="1:9" ht="38.25">
      <c r="A230" s="823">
        <v>215</v>
      </c>
      <c r="B230" s="908" t="s">
        <v>493</v>
      </c>
      <c r="C230" s="787" t="s">
        <v>1321</v>
      </c>
      <c r="D230" s="823">
        <v>1</v>
      </c>
      <c r="E230" s="823" t="s">
        <v>491</v>
      </c>
      <c r="F230" s="823">
        <v>5000</v>
      </c>
      <c r="G230" s="932">
        <f t="shared" si="14"/>
        <v>5000</v>
      </c>
      <c r="H230" s="33" t="s">
        <v>397</v>
      </c>
      <c r="I230" s="787" t="s">
        <v>1308</v>
      </c>
    </row>
    <row r="231" spans="1:9" ht="51">
      <c r="A231" s="823">
        <v>216</v>
      </c>
      <c r="B231" s="908" t="s">
        <v>495</v>
      </c>
      <c r="C231" s="787" t="s">
        <v>1321</v>
      </c>
      <c r="D231" s="823">
        <v>1</v>
      </c>
      <c r="E231" s="891" t="s">
        <v>491</v>
      </c>
      <c r="F231" s="823">
        <v>73000</v>
      </c>
      <c r="G231" s="932">
        <f t="shared" si="14"/>
        <v>73000</v>
      </c>
      <c r="H231" s="33" t="s">
        <v>397</v>
      </c>
      <c r="I231" s="787" t="s">
        <v>1308</v>
      </c>
    </row>
    <row r="232" spans="1:9" ht="26.25" customHeight="1">
      <c r="A232" s="823">
        <v>217</v>
      </c>
      <c r="B232" s="908" t="s">
        <v>497</v>
      </c>
      <c r="C232" s="787" t="s">
        <v>1321</v>
      </c>
      <c r="D232" s="823">
        <v>1</v>
      </c>
      <c r="E232" s="891" t="s">
        <v>491</v>
      </c>
      <c r="F232" s="823">
        <v>50000</v>
      </c>
      <c r="G232" s="932">
        <f t="shared" si="14"/>
        <v>50000</v>
      </c>
      <c r="H232" s="33" t="s">
        <v>397</v>
      </c>
      <c r="I232" s="787" t="s">
        <v>1308</v>
      </c>
    </row>
    <row r="233" spans="1:9" ht="38.25">
      <c r="A233" s="823">
        <v>218</v>
      </c>
      <c r="B233" s="913" t="s">
        <v>547</v>
      </c>
      <c r="C233" s="787" t="s">
        <v>1321</v>
      </c>
      <c r="D233" s="823">
        <v>1</v>
      </c>
      <c r="E233" s="891" t="s">
        <v>491</v>
      </c>
      <c r="F233" s="823">
        <v>4000</v>
      </c>
      <c r="G233" s="932">
        <f>D233*F233</f>
        <v>4000</v>
      </c>
      <c r="H233" s="33" t="s">
        <v>397</v>
      </c>
      <c r="I233" s="787" t="s">
        <v>1308</v>
      </c>
    </row>
    <row r="234" spans="1:9" ht="33" customHeight="1">
      <c r="A234" s="823">
        <v>219</v>
      </c>
      <c r="B234" s="908" t="s">
        <v>501</v>
      </c>
      <c r="C234" s="787" t="s">
        <v>1321</v>
      </c>
      <c r="D234" s="823">
        <v>1</v>
      </c>
      <c r="E234" s="891" t="s">
        <v>491</v>
      </c>
      <c r="F234" s="823">
        <v>1500</v>
      </c>
      <c r="G234" s="932">
        <f t="shared" si="14"/>
        <v>1500</v>
      </c>
      <c r="H234" s="33" t="s">
        <v>397</v>
      </c>
      <c r="I234" s="787" t="s">
        <v>1308</v>
      </c>
    </row>
    <row r="235" spans="1:9" ht="38.25">
      <c r="A235" s="823">
        <v>220</v>
      </c>
      <c r="B235" s="908" t="s">
        <v>502</v>
      </c>
      <c r="C235" s="787" t="s">
        <v>1321</v>
      </c>
      <c r="D235" s="823">
        <v>1</v>
      </c>
      <c r="E235" s="891" t="s">
        <v>491</v>
      </c>
      <c r="F235" s="823">
        <v>287500</v>
      </c>
      <c r="G235" s="932">
        <f t="shared" si="14"/>
        <v>287500</v>
      </c>
      <c r="H235" s="33" t="s">
        <v>397</v>
      </c>
      <c r="I235" s="787" t="s">
        <v>1308</v>
      </c>
    </row>
    <row r="236" spans="1:9" ht="33" customHeight="1">
      <c r="A236" s="823">
        <v>221</v>
      </c>
      <c r="B236" s="908" t="s">
        <v>503</v>
      </c>
      <c r="C236" s="787" t="s">
        <v>1321</v>
      </c>
      <c r="D236" s="823">
        <v>1</v>
      </c>
      <c r="E236" s="891" t="s">
        <v>491</v>
      </c>
      <c r="F236" s="823">
        <v>14000</v>
      </c>
      <c r="G236" s="932">
        <f t="shared" si="14"/>
        <v>14000</v>
      </c>
      <c r="H236" s="33" t="s">
        <v>397</v>
      </c>
      <c r="I236" s="787" t="s">
        <v>1308</v>
      </c>
    </row>
    <row r="237" spans="1:9" ht="76.5">
      <c r="A237" s="823">
        <v>222</v>
      </c>
      <c r="B237" s="909" t="s">
        <v>522</v>
      </c>
      <c r="C237" s="787" t="s">
        <v>1321</v>
      </c>
      <c r="D237" s="823">
        <v>11</v>
      </c>
      <c r="E237" s="892" t="s">
        <v>12</v>
      </c>
      <c r="F237" s="823">
        <v>2000</v>
      </c>
      <c r="G237" s="932">
        <f t="shared" si="14"/>
        <v>22000</v>
      </c>
      <c r="H237" s="33" t="s">
        <v>397</v>
      </c>
      <c r="I237" s="787" t="s">
        <v>1308</v>
      </c>
    </row>
    <row r="238" spans="1:9">
      <c r="A238" s="1112" t="s">
        <v>1724</v>
      </c>
      <c r="B238" s="1113"/>
      <c r="C238" s="1113"/>
      <c r="D238" s="1113"/>
      <c r="E238" s="1113"/>
      <c r="F238" s="1114"/>
      <c r="G238" s="922">
        <f>SUM(G219:G237)</f>
        <v>1297165</v>
      </c>
      <c r="I238" s="787"/>
    </row>
    <row r="239" spans="1:9" ht="38.25">
      <c r="A239" s="823">
        <v>223</v>
      </c>
      <c r="B239" s="890" t="s">
        <v>529</v>
      </c>
      <c r="C239" s="787" t="s">
        <v>1321</v>
      </c>
      <c r="D239" s="823">
        <v>1</v>
      </c>
      <c r="E239" s="823" t="s">
        <v>491</v>
      </c>
      <c r="F239" s="823">
        <v>160000</v>
      </c>
      <c r="G239" s="932">
        <f t="shared" ref="G239:G245" si="17">D239*F239</f>
        <v>160000</v>
      </c>
      <c r="H239" s="33" t="s">
        <v>398</v>
      </c>
      <c r="I239" s="787" t="s">
        <v>1308</v>
      </c>
    </row>
    <row r="240" spans="1:9" ht="38.25">
      <c r="A240" s="823">
        <v>224</v>
      </c>
      <c r="B240" s="890" t="s">
        <v>536</v>
      </c>
      <c r="C240" s="787" t="s">
        <v>1321</v>
      </c>
      <c r="D240" s="823">
        <v>1</v>
      </c>
      <c r="E240" s="891" t="s">
        <v>491</v>
      </c>
      <c r="F240" s="823">
        <v>1500</v>
      </c>
      <c r="G240" s="932">
        <f t="shared" si="17"/>
        <v>1500</v>
      </c>
      <c r="H240" s="33" t="s">
        <v>398</v>
      </c>
      <c r="I240" s="787" t="s">
        <v>1308</v>
      </c>
    </row>
    <row r="241" spans="1:9" ht="38.25">
      <c r="A241" s="823">
        <v>225</v>
      </c>
      <c r="B241" s="890" t="s">
        <v>533</v>
      </c>
      <c r="C241" s="787" t="s">
        <v>1321</v>
      </c>
      <c r="D241" s="823">
        <v>1</v>
      </c>
      <c r="E241" s="891" t="s">
        <v>491</v>
      </c>
      <c r="F241" s="823">
        <v>42000</v>
      </c>
      <c r="G241" s="932">
        <f t="shared" si="17"/>
        <v>42000</v>
      </c>
      <c r="H241" s="33" t="s">
        <v>398</v>
      </c>
      <c r="I241" s="787" t="s">
        <v>1308</v>
      </c>
    </row>
    <row r="242" spans="1:9" ht="38.25">
      <c r="A242" s="823">
        <v>226</v>
      </c>
      <c r="B242" s="890" t="s">
        <v>546</v>
      </c>
      <c r="C242" s="787" t="s">
        <v>1321</v>
      </c>
      <c r="D242" s="823">
        <v>1</v>
      </c>
      <c r="E242" s="891" t="s">
        <v>491</v>
      </c>
      <c r="F242" s="823">
        <v>58400</v>
      </c>
      <c r="G242" s="932">
        <f t="shared" si="17"/>
        <v>58400</v>
      </c>
      <c r="H242" s="33" t="s">
        <v>398</v>
      </c>
      <c r="I242" s="787" t="s">
        <v>1308</v>
      </c>
    </row>
    <row r="243" spans="1:9" ht="38.25">
      <c r="A243" s="823">
        <v>227</v>
      </c>
      <c r="B243" s="890" t="s">
        <v>544</v>
      </c>
      <c r="C243" s="787" t="s">
        <v>1321</v>
      </c>
      <c r="D243" s="823">
        <v>1</v>
      </c>
      <c r="E243" s="891" t="s">
        <v>491</v>
      </c>
      <c r="F243" s="823">
        <v>37500</v>
      </c>
      <c r="G243" s="932">
        <f t="shared" si="17"/>
        <v>37500</v>
      </c>
      <c r="H243" s="33" t="s">
        <v>398</v>
      </c>
      <c r="I243" s="787" t="s">
        <v>1308</v>
      </c>
    </row>
    <row r="244" spans="1:9" ht="38.25">
      <c r="A244" s="823">
        <v>228</v>
      </c>
      <c r="B244" s="890" t="s">
        <v>560</v>
      </c>
      <c r="C244" s="787" t="s">
        <v>1321</v>
      </c>
      <c r="D244" s="823">
        <v>1</v>
      </c>
      <c r="E244" s="891" t="s">
        <v>491</v>
      </c>
      <c r="F244" s="823">
        <v>2880</v>
      </c>
      <c r="G244" s="932">
        <f t="shared" si="17"/>
        <v>2880</v>
      </c>
      <c r="H244" s="33" t="s">
        <v>398</v>
      </c>
      <c r="I244" s="787" t="s">
        <v>1308</v>
      </c>
    </row>
    <row r="245" spans="1:9" ht="38.25">
      <c r="A245" s="823">
        <v>229</v>
      </c>
      <c r="B245" s="890" t="s">
        <v>570</v>
      </c>
      <c r="C245" s="787" t="s">
        <v>1321</v>
      </c>
      <c r="D245" s="823">
        <v>1</v>
      </c>
      <c r="E245" s="891" t="s">
        <v>491</v>
      </c>
      <c r="F245" s="823">
        <v>460000</v>
      </c>
      <c r="G245" s="932">
        <f t="shared" si="17"/>
        <v>460000</v>
      </c>
      <c r="H245" s="33" t="s">
        <v>398</v>
      </c>
      <c r="I245" s="787" t="s">
        <v>1308</v>
      </c>
    </row>
    <row r="246" spans="1:9" ht="38.25">
      <c r="A246" s="823">
        <v>230</v>
      </c>
      <c r="B246" s="890" t="s">
        <v>531</v>
      </c>
      <c r="C246" s="787" t="s">
        <v>1321</v>
      </c>
      <c r="D246" s="857">
        <v>1</v>
      </c>
      <c r="E246" s="823" t="s">
        <v>491</v>
      </c>
      <c r="F246" s="823">
        <v>6650</v>
      </c>
      <c r="G246" s="932">
        <f>D246*F246</f>
        <v>6650</v>
      </c>
      <c r="H246" s="33" t="s">
        <v>398</v>
      </c>
      <c r="I246" s="787" t="s">
        <v>1308</v>
      </c>
    </row>
    <row r="247" spans="1:9" ht="38.25">
      <c r="A247" s="823">
        <v>231</v>
      </c>
      <c r="B247" s="890" t="s">
        <v>535</v>
      </c>
      <c r="C247" s="787" t="s">
        <v>1321</v>
      </c>
      <c r="D247" s="823">
        <v>1</v>
      </c>
      <c r="E247" s="891" t="s">
        <v>491</v>
      </c>
      <c r="F247" s="823">
        <v>12000</v>
      </c>
      <c r="G247" s="932">
        <f>D247*F247</f>
        <v>12000</v>
      </c>
      <c r="H247" s="33" t="s">
        <v>398</v>
      </c>
      <c r="I247" s="787" t="s">
        <v>1308</v>
      </c>
    </row>
    <row r="248" spans="1:9" ht="38.25">
      <c r="A248" s="823">
        <v>232</v>
      </c>
      <c r="B248" s="890" t="s">
        <v>537</v>
      </c>
      <c r="C248" s="787" t="s">
        <v>1321</v>
      </c>
      <c r="D248" s="823">
        <v>1</v>
      </c>
      <c r="E248" s="891" t="s">
        <v>491</v>
      </c>
      <c r="F248" s="823">
        <v>32000</v>
      </c>
      <c r="G248" s="932">
        <f>D248*F248</f>
        <v>32000</v>
      </c>
      <c r="H248" s="33" t="s">
        <v>398</v>
      </c>
      <c r="I248" s="787" t="s">
        <v>1308</v>
      </c>
    </row>
    <row r="249" spans="1:9" ht="38.25">
      <c r="A249" s="823">
        <v>233</v>
      </c>
      <c r="B249" s="908" t="s">
        <v>490</v>
      </c>
      <c r="C249" s="787" t="s">
        <v>1321</v>
      </c>
      <c r="D249" s="823">
        <v>1</v>
      </c>
      <c r="E249" s="823" t="s">
        <v>491</v>
      </c>
      <c r="F249" s="823">
        <v>58400</v>
      </c>
      <c r="G249" s="932">
        <f t="shared" si="14"/>
        <v>58400</v>
      </c>
      <c r="H249" s="33" t="s">
        <v>398</v>
      </c>
      <c r="I249" s="787" t="s">
        <v>1308</v>
      </c>
    </row>
    <row r="250" spans="1:9" ht="38.25">
      <c r="A250" s="823">
        <v>234</v>
      </c>
      <c r="B250" s="908" t="s">
        <v>493</v>
      </c>
      <c r="C250" s="787" t="s">
        <v>1321</v>
      </c>
      <c r="D250" s="823">
        <v>1</v>
      </c>
      <c r="E250" s="823" t="s">
        <v>491</v>
      </c>
      <c r="F250" s="823">
        <v>5000</v>
      </c>
      <c r="G250" s="932">
        <f t="shared" si="14"/>
        <v>5000</v>
      </c>
      <c r="H250" s="33" t="s">
        <v>398</v>
      </c>
      <c r="I250" s="787" t="s">
        <v>1308</v>
      </c>
    </row>
    <row r="251" spans="1:9" ht="51">
      <c r="A251" s="823">
        <v>235</v>
      </c>
      <c r="B251" s="908" t="s">
        <v>495</v>
      </c>
      <c r="C251" s="787" t="s">
        <v>1321</v>
      </c>
      <c r="D251" s="823">
        <v>1</v>
      </c>
      <c r="E251" s="891" t="s">
        <v>491</v>
      </c>
      <c r="F251" s="823">
        <v>73000</v>
      </c>
      <c r="G251" s="932">
        <f t="shared" si="14"/>
        <v>73000</v>
      </c>
      <c r="H251" s="33" t="s">
        <v>398</v>
      </c>
      <c r="I251" s="787" t="s">
        <v>1308</v>
      </c>
    </row>
    <row r="252" spans="1:9" ht="26.25" customHeight="1">
      <c r="A252" s="823">
        <v>236</v>
      </c>
      <c r="B252" s="908" t="s">
        <v>497</v>
      </c>
      <c r="C252" s="787" t="s">
        <v>1321</v>
      </c>
      <c r="D252" s="823">
        <v>1</v>
      </c>
      <c r="E252" s="891" t="s">
        <v>491</v>
      </c>
      <c r="F252" s="823">
        <v>50000</v>
      </c>
      <c r="G252" s="932">
        <f t="shared" si="14"/>
        <v>50000</v>
      </c>
      <c r="H252" s="33" t="s">
        <v>398</v>
      </c>
      <c r="I252" s="787" t="s">
        <v>1308</v>
      </c>
    </row>
    <row r="253" spans="1:9" ht="38.25">
      <c r="A253" s="823">
        <v>237</v>
      </c>
      <c r="B253" s="913" t="s">
        <v>545</v>
      </c>
      <c r="C253" s="787" t="s">
        <v>1321</v>
      </c>
      <c r="D253" s="823">
        <v>1</v>
      </c>
      <c r="E253" s="891" t="s">
        <v>491</v>
      </c>
      <c r="F253" s="823">
        <v>10000</v>
      </c>
      <c r="G253" s="932">
        <f>D253*F253</f>
        <v>10000</v>
      </c>
      <c r="H253" s="33" t="s">
        <v>398</v>
      </c>
      <c r="I253" s="787" t="s">
        <v>1308</v>
      </c>
    </row>
    <row r="254" spans="1:9" ht="33" customHeight="1">
      <c r="A254" s="823">
        <v>238</v>
      </c>
      <c r="B254" s="908" t="s">
        <v>501</v>
      </c>
      <c r="C254" s="787" t="s">
        <v>1321</v>
      </c>
      <c r="D254" s="823">
        <v>1</v>
      </c>
      <c r="E254" s="891" t="s">
        <v>491</v>
      </c>
      <c r="F254" s="823">
        <v>1500</v>
      </c>
      <c r="G254" s="932">
        <f t="shared" si="14"/>
        <v>1500</v>
      </c>
      <c r="H254" s="33" t="s">
        <v>398</v>
      </c>
      <c r="I254" s="787" t="s">
        <v>1308</v>
      </c>
    </row>
    <row r="255" spans="1:9" ht="38.25">
      <c r="A255" s="823">
        <v>239</v>
      </c>
      <c r="B255" s="908" t="s">
        <v>502</v>
      </c>
      <c r="C255" s="787" t="s">
        <v>1321</v>
      </c>
      <c r="D255" s="823">
        <v>1</v>
      </c>
      <c r="E255" s="891" t="s">
        <v>491</v>
      </c>
      <c r="F255" s="823">
        <v>287500</v>
      </c>
      <c r="G255" s="932">
        <f t="shared" si="14"/>
        <v>287500</v>
      </c>
      <c r="H255" s="33" t="s">
        <v>398</v>
      </c>
      <c r="I255" s="787" t="s">
        <v>1308</v>
      </c>
    </row>
    <row r="256" spans="1:9" ht="33" customHeight="1">
      <c r="A256" s="823">
        <v>240</v>
      </c>
      <c r="B256" s="908" t="s">
        <v>503</v>
      </c>
      <c r="C256" s="787" t="s">
        <v>1321</v>
      </c>
      <c r="D256" s="823">
        <v>1</v>
      </c>
      <c r="E256" s="891" t="s">
        <v>491</v>
      </c>
      <c r="F256" s="823">
        <v>14000</v>
      </c>
      <c r="G256" s="932">
        <f t="shared" si="14"/>
        <v>14000</v>
      </c>
      <c r="H256" s="33" t="s">
        <v>398</v>
      </c>
      <c r="I256" s="787" t="s">
        <v>1308</v>
      </c>
    </row>
    <row r="257" spans="1:9" ht="21.75" customHeight="1">
      <c r="A257" s="1109" t="s">
        <v>1718</v>
      </c>
      <c r="B257" s="1110"/>
      <c r="C257" s="1110"/>
      <c r="D257" s="1110"/>
      <c r="E257" s="1110"/>
      <c r="F257" s="1111"/>
      <c r="G257" s="922">
        <f>SUM(G239:G256)</f>
        <v>1312330</v>
      </c>
      <c r="H257" s="33"/>
      <c r="I257" s="33"/>
    </row>
  </sheetData>
  <mergeCells count="20">
    <mergeCell ref="A257:F257"/>
    <mergeCell ref="A21:F21"/>
    <mergeCell ref="A43:F43"/>
    <mergeCell ref="A69:F69"/>
    <mergeCell ref="A87:F87"/>
    <mergeCell ref="A218:F218"/>
    <mergeCell ref="A238:F238"/>
    <mergeCell ref="A107:F107"/>
    <mergeCell ref="A130:F130"/>
    <mergeCell ref="A152:F152"/>
    <mergeCell ref="A177:F177"/>
    <mergeCell ref="A197:F197"/>
    <mergeCell ref="G4:G5"/>
    <mergeCell ref="B4:B5"/>
    <mergeCell ref="C4:C5"/>
    <mergeCell ref="D4:D5"/>
    <mergeCell ref="E4:E5"/>
    <mergeCell ref="F4:F5"/>
    <mergeCell ref="H4:H5"/>
    <mergeCell ref="I4:I5"/>
  </mergeCells>
  <pageMargins left="0.51181102362204722" right="0.51181102362204722" top="0.74803149606299213" bottom="0.55118110236220474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218"/>
  <sheetViews>
    <sheetView zoomScaleNormal="100" workbookViewId="0">
      <selection activeCell="R9" sqref="R9"/>
    </sheetView>
  </sheetViews>
  <sheetFormatPr defaultRowHeight="15"/>
  <cols>
    <col min="1" max="1" width="5.28515625" style="3" customWidth="1"/>
    <col min="2" max="2" width="37" style="3" customWidth="1"/>
    <col min="3" max="3" width="11.7109375" style="840" customWidth="1"/>
    <col min="4" max="4" width="10.85546875" style="3" customWidth="1"/>
    <col min="5" max="5" width="11.85546875" style="3" customWidth="1"/>
    <col min="6" max="6" width="12.5703125" style="841" customWidth="1"/>
    <col min="7" max="7" width="14.42578125" style="842" customWidth="1"/>
    <col min="8" max="8" width="15.42578125" style="772" customWidth="1"/>
    <col min="9" max="9" width="14" style="3" customWidth="1"/>
    <col min="10" max="16384" width="9.140625" style="3"/>
  </cols>
  <sheetData>
    <row r="2" spans="1:9" ht="20.25" customHeight="1">
      <c r="A2" s="836"/>
      <c r="B2" s="837"/>
      <c r="C2" s="838"/>
      <c r="D2" s="839"/>
      <c r="E2" s="839"/>
      <c r="F2" s="839"/>
      <c r="G2" s="839"/>
      <c r="H2" s="839"/>
      <c r="I2" s="839"/>
    </row>
    <row r="3" spans="1:9" ht="18.75">
      <c r="B3" s="781" t="s">
        <v>1462</v>
      </c>
      <c r="F3" s="1117">
        <v>1039750</v>
      </c>
      <c r="G3" s="1117"/>
      <c r="H3" s="1117"/>
    </row>
    <row r="5" spans="1:9" ht="15.75" customHeight="1">
      <c r="A5" s="753" t="s">
        <v>2</v>
      </c>
      <c r="B5" s="1039" t="s">
        <v>1276</v>
      </c>
      <c r="C5" s="1094" t="s">
        <v>1277</v>
      </c>
      <c r="D5" s="1098" t="s">
        <v>5</v>
      </c>
      <c r="E5" s="1059" t="s">
        <v>421</v>
      </c>
      <c r="F5" s="1118" t="s">
        <v>582</v>
      </c>
      <c r="G5" s="1115" t="s">
        <v>1284</v>
      </c>
      <c r="H5" s="1041" t="s">
        <v>1307</v>
      </c>
      <c r="I5" s="1039" t="s">
        <v>1279</v>
      </c>
    </row>
    <row r="6" spans="1:9" ht="15.75">
      <c r="A6" s="753" t="s">
        <v>1275</v>
      </c>
      <c r="B6" s="1039"/>
      <c r="C6" s="1094"/>
      <c r="D6" s="1098"/>
      <c r="E6" s="1060"/>
      <c r="F6" s="1118"/>
      <c r="G6" s="1116"/>
      <c r="H6" s="1042"/>
      <c r="I6" s="1039"/>
    </row>
    <row r="7" spans="1:9" ht="30">
      <c r="A7" s="33">
        <v>1</v>
      </c>
      <c r="B7" s="713" t="s">
        <v>1463</v>
      </c>
      <c r="C7" s="812" t="s">
        <v>1321</v>
      </c>
      <c r="D7" s="727">
        <v>3</v>
      </c>
      <c r="E7" s="730" t="s">
        <v>859</v>
      </c>
      <c r="F7" s="740">
        <v>500</v>
      </c>
      <c r="G7" s="843">
        <f>D7*F7</f>
        <v>1500</v>
      </c>
      <c r="H7" s="775" t="s">
        <v>1693</v>
      </c>
      <c r="I7" s="33" t="s">
        <v>1308</v>
      </c>
    </row>
    <row r="8" spans="1:9" ht="30">
      <c r="A8" s="33">
        <v>2</v>
      </c>
      <c r="B8" s="713" t="s">
        <v>1464</v>
      </c>
      <c r="C8" s="812" t="s">
        <v>1321</v>
      </c>
      <c r="D8" s="727">
        <v>2</v>
      </c>
      <c r="E8" s="730" t="s">
        <v>859</v>
      </c>
      <c r="F8" s="740">
        <v>650</v>
      </c>
      <c r="G8" s="843">
        <f t="shared" ref="G8:G71" si="0">D8*F8</f>
        <v>1300</v>
      </c>
      <c r="H8" s="775" t="s">
        <v>1693</v>
      </c>
      <c r="I8" s="33" t="s">
        <v>1308</v>
      </c>
    </row>
    <row r="9" spans="1:9" ht="30">
      <c r="A9" s="33">
        <v>3</v>
      </c>
      <c r="B9" s="713" t="s">
        <v>1465</v>
      </c>
      <c r="C9" s="812" t="s">
        <v>1321</v>
      </c>
      <c r="D9" s="727">
        <v>1</v>
      </c>
      <c r="E9" s="730" t="s">
        <v>859</v>
      </c>
      <c r="F9" s="740">
        <v>2000</v>
      </c>
      <c r="G9" s="843">
        <f t="shared" si="0"/>
        <v>2000</v>
      </c>
      <c r="H9" s="775" t="s">
        <v>1693</v>
      </c>
      <c r="I9" s="33" t="s">
        <v>1308</v>
      </c>
    </row>
    <row r="10" spans="1:9" ht="26.25">
      <c r="A10" s="33">
        <v>4</v>
      </c>
      <c r="B10" s="714" t="s">
        <v>1466</v>
      </c>
      <c r="C10" s="812" t="s">
        <v>1321</v>
      </c>
      <c r="D10" s="727">
        <v>6</v>
      </c>
      <c r="E10" s="742" t="s">
        <v>859</v>
      </c>
      <c r="F10" s="740">
        <v>2500</v>
      </c>
      <c r="G10" s="843">
        <f t="shared" si="0"/>
        <v>15000</v>
      </c>
      <c r="H10" s="775" t="s">
        <v>1693</v>
      </c>
      <c r="I10" s="33" t="s">
        <v>1308</v>
      </c>
    </row>
    <row r="11" spans="1:9" ht="30">
      <c r="A11" s="33">
        <v>5</v>
      </c>
      <c r="B11" s="715" t="s">
        <v>1467</v>
      </c>
      <c r="C11" s="812" t="s">
        <v>1321</v>
      </c>
      <c r="D11" s="727">
        <v>3</v>
      </c>
      <c r="E11" s="730" t="s">
        <v>859</v>
      </c>
      <c r="F11" s="740">
        <v>870</v>
      </c>
      <c r="G11" s="843">
        <f t="shared" si="0"/>
        <v>2610</v>
      </c>
      <c r="H11" s="775" t="s">
        <v>1693</v>
      </c>
      <c r="I11" s="33" t="s">
        <v>1308</v>
      </c>
    </row>
    <row r="12" spans="1:9" ht="26.25">
      <c r="A12" s="33">
        <v>6</v>
      </c>
      <c r="B12" s="713" t="s">
        <v>1468</v>
      </c>
      <c r="C12" s="812" t="s">
        <v>1321</v>
      </c>
      <c r="D12" s="727">
        <v>4</v>
      </c>
      <c r="E12" s="730" t="s">
        <v>859</v>
      </c>
      <c r="F12" s="740">
        <v>350</v>
      </c>
      <c r="G12" s="843">
        <f t="shared" si="0"/>
        <v>1400</v>
      </c>
      <c r="H12" s="775" t="s">
        <v>1693</v>
      </c>
      <c r="I12" s="33" t="s">
        <v>1308</v>
      </c>
    </row>
    <row r="13" spans="1:9" ht="26.25">
      <c r="A13" s="33">
        <v>7</v>
      </c>
      <c r="B13" s="713" t="s">
        <v>1469</v>
      </c>
      <c r="C13" s="812" t="s">
        <v>1321</v>
      </c>
      <c r="D13" s="727">
        <v>6</v>
      </c>
      <c r="E13" s="730" t="s">
        <v>859</v>
      </c>
      <c r="F13" s="740">
        <v>300</v>
      </c>
      <c r="G13" s="843">
        <f t="shared" si="0"/>
        <v>1800</v>
      </c>
      <c r="H13" s="775" t="s">
        <v>1693</v>
      </c>
      <c r="I13" s="33" t="s">
        <v>1308</v>
      </c>
    </row>
    <row r="14" spans="1:9" ht="30">
      <c r="A14" s="33">
        <v>8</v>
      </c>
      <c r="B14" s="541" t="s">
        <v>1470</v>
      </c>
      <c r="C14" s="812" t="s">
        <v>1321</v>
      </c>
      <c r="D14" s="727">
        <v>2</v>
      </c>
      <c r="E14" s="730" t="s">
        <v>859</v>
      </c>
      <c r="F14" s="740">
        <v>250</v>
      </c>
      <c r="G14" s="843">
        <f t="shared" si="0"/>
        <v>500</v>
      </c>
      <c r="H14" s="775" t="s">
        <v>1693</v>
      </c>
      <c r="I14" s="33" t="s">
        <v>1308</v>
      </c>
    </row>
    <row r="15" spans="1:9" ht="30">
      <c r="A15" s="33">
        <v>9</v>
      </c>
      <c r="B15" s="713" t="s">
        <v>1471</v>
      </c>
      <c r="C15" s="812" t="s">
        <v>1321</v>
      </c>
      <c r="D15" s="727">
        <v>30</v>
      </c>
      <c r="E15" s="730" t="s">
        <v>859</v>
      </c>
      <c r="F15" s="740">
        <v>20</v>
      </c>
      <c r="G15" s="843">
        <f t="shared" si="0"/>
        <v>600</v>
      </c>
      <c r="H15" s="775" t="s">
        <v>1693</v>
      </c>
      <c r="I15" s="33" t="s">
        <v>1308</v>
      </c>
    </row>
    <row r="16" spans="1:9" ht="26.25">
      <c r="A16" s="33">
        <v>10</v>
      </c>
      <c r="B16" s="714" t="s">
        <v>1472</v>
      </c>
      <c r="C16" s="812" t="s">
        <v>1321</v>
      </c>
      <c r="D16" s="727">
        <v>18</v>
      </c>
      <c r="E16" s="730" t="s">
        <v>859</v>
      </c>
      <c r="F16" s="740">
        <v>8000</v>
      </c>
      <c r="G16" s="843">
        <f t="shared" si="0"/>
        <v>144000</v>
      </c>
      <c r="H16" s="775" t="s">
        <v>1693</v>
      </c>
      <c r="I16" s="33" t="s">
        <v>1308</v>
      </c>
    </row>
    <row r="17" spans="1:9" ht="26.25">
      <c r="A17" s="33">
        <v>11</v>
      </c>
      <c r="B17" s="714" t="s">
        <v>1473</v>
      </c>
      <c r="C17" s="812" t="s">
        <v>1321</v>
      </c>
      <c r="D17" s="727">
        <v>10</v>
      </c>
      <c r="E17" s="730" t="s">
        <v>859</v>
      </c>
      <c r="F17" s="740">
        <v>9500</v>
      </c>
      <c r="G17" s="843">
        <f t="shared" si="0"/>
        <v>95000</v>
      </c>
      <c r="H17" s="775" t="s">
        <v>1693</v>
      </c>
      <c r="I17" s="33" t="s">
        <v>1308</v>
      </c>
    </row>
    <row r="18" spans="1:9" ht="26.25">
      <c r="A18" s="33">
        <v>12</v>
      </c>
      <c r="B18" s="714" t="s">
        <v>1474</v>
      </c>
      <c r="C18" s="812" t="s">
        <v>1321</v>
      </c>
      <c r="D18" s="727">
        <v>2</v>
      </c>
      <c r="E18" s="730" t="s">
        <v>859</v>
      </c>
      <c r="F18" s="740">
        <v>15000</v>
      </c>
      <c r="G18" s="843">
        <f t="shared" si="0"/>
        <v>30000</v>
      </c>
      <c r="H18" s="775" t="s">
        <v>1693</v>
      </c>
      <c r="I18" s="33" t="s">
        <v>1308</v>
      </c>
    </row>
    <row r="19" spans="1:9" ht="26.25">
      <c r="A19" s="33">
        <v>13</v>
      </c>
      <c r="B19" s="714" t="s">
        <v>1475</v>
      </c>
      <c r="C19" s="812" t="s">
        <v>1321</v>
      </c>
      <c r="D19" s="727">
        <v>2</v>
      </c>
      <c r="E19" s="730" t="s">
        <v>859</v>
      </c>
      <c r="F19" s="740">
        <v>14000</v>
      </c>
      <c r="G19" s="843">
        <f t="shared" si="0"/>
        <v>28000</v>
      </c>
      <c r="H19" s="775" t="s">
        <v>1693</v>
      </c>
      <c r="I19" s="33" t="s">
        <v>1308</v>
      </c>
    </row>
    <row r="20" spans="1:9" ht="26.25">
      <c r="A20" s="33">
        <v>14</v>
      </c>
      <c r="B20" s="713" t="s">
        <v>1476</v>
      </c>
      <c r="C20" s="812" t="s">
        <v>1321</v>
      </c>
      <c r="D20" s="727">
        <v>2</v>
      </c>
      <c r="E20" s="730" t="s">
        <v>859</v>
      </c>
      <c r="F20" s="740">
        <v>6000</v>
      </c>
      <c r="G20" s="843">
        <f t="shared" si="0"/>
        <v>12000</v>
      </c>
      <c r="H20" s="775" t="s">
        <v>1693</v>
      </c>
      <c r="I20" s="33" t="s">
        <v>1308</v>
      </c>
    </row>
    <row r="21" spans="1:9" ht="26.25">
      <c r="A21" s="33">
        <v>15</v>
      </c>
      <c r="B21" s="713" t="s">
        <v>1477</v>
      </c>
      <c r="C21" s="812" t="s">
        <v>1321</v>
      </c>
      <c r="D21" s="727">
        <v>3</v>
      </c>
      <c r="E21" s="730" t="s">
        <v>859</v>
      </c>
      <c r="F21" s="740">
        <v>7300</v>
      </c>
      <c r="G21" s="843">
        <f t="shared" si="0"/>
        <v>21900</v>
      </c>
      <c r="H21" s="775" t="s">
        <v>1693</v>
      </c>
      <c r="I21" s="33" t="s">
        <v>1308</v>
      </c>
    </row>
    <row r="22" spans="1:9" ht="26.25">
      <c r="A22" s="33">
        <v>16</v>
      </c>
      <c r="B22" s="714" t="s">
        <v>1478</v>
      </c>
      <c r="C22" s="812" t="s">
        <v>1321</v>
      </c>
      <c r="D22" s="727">
        <v>3</v>
      </c>
      <c r="E22" s="730" t="s">
        <v>859</v>
      </c>
      <c r="F22" s="740">
        <v>8500</v>
      </c>
      <c r="G22" s="843">
        <f t="shared" si="0"/>
        <v>25500</v>
      </c>
      <c r="H22" s="775" t="s">
        <v>1693</v>
      </c>
      <c r="I22" s="33" t="s">
        <v>1308</v>
      </c>
    </row>
    <row r="23" spans="1:9" ht="30">
      <c r="A23" s="33">
        <v>17</v>
      </c>
      <c r="B23" s="541" t="s">
        <v>1479</v>
      </c>
      <c r="C23" s="812" t="s">
        <v>1321</v>
      </c>
      <c r="D23" s="727">
        <v>2</v>
      </c>
      <c r="E23" s="730" t="s">
        <v>859</v>
      </c>
      <c r="F23" s="740">
        <v>1890</v>
      </c>
      <c r="G23" s="843">
        <f t="shared" si="0"/>
        <v>3780</v>
      </c>
      <c r="H23" s="775" t="s">
        <v>1693</v>
      </c>
      <c r="I23" s="33" t="s">
        <v>1308</v>
      </c>
    </row>
    <row r="24" spans="1:9" ht="26.25">
      <c r="A24" s="33">
        <v>18</v>
      </c>
      <c r="B24" s="716" t="s">
        <v>1480</v>
      </c>
      <c r="C24" s="812" t="s">
        <v>1321</v>
      </c>
      <c r="D24" s="727">
        <v>4</v>
      </c>
      <c r="E24" s="730" t="s">
        <v>859</v>
      </c>
      <c r="F24" s="740">
        <v>2300</v>
      </c>
      <c r="G24" s="843">
        <f t="shared" si="0"/>
        <v>9200</v>
      </c>
      <c r="H24" s="775" t="s">
        <v>1693</v>
      </c>
      <c r="I24" s="33" t="s">
        <v>1308</v>
      </c>
    </row>
    <row r="25" spans="1:9" ht="26.25">
      <c r="A25" s="33">
        <v>19</v>
      </c>
      <c r="B25" s="715" t="s">
        <v>1481</v>
      </c>
      <c r="C25" s="812" t="s">
        <v>1321</v>
      </c>
      <c r="D25" s="727">
        <v>2</v>
      </c>
      <c r="E25" s="730" t="s">
        <v>859</v>
      </c>
      <c r="F25" s="740">
        <v>4500</v>
      </c>
      <c r="G25" s="843">
        <f t="shared" si="0"/>
        <v>9000</v>
      </c>
      <c r="H25" s="775" t="s">
        <v>1693</v>
      </c>
      <c r="I25" s="33" t="s">
        <v>1308</v>
      </c>
    </row>
    <row r="26" spans="1:9" ht="26.25">
      <c r="A26" s="33">
        <v>20</v>
      </c>
      <c r="B26" s="714" t="s">
        <v>1482</v>
      </c>
      <c r="C26" s="812" t="s">
        <v>1321</v>
      </c>
      <c r="D26" s="727">
        <v>1</v>
      </c>
      <c r="E26" s="730" t="s">
        <v>859</v>
      </c>
      <c r="F26" s="740">
        <v>260</v>
      </c>
      <c r="G26" s="843">
        <f t="shared" si="0"/>
        <v>260</v>
      </c>
      <c r="H26" s="775" t="s">
        <v>1693</v>
      </c>
      <c r="I26" s="33" t="s">
        <v>1308</v>
      </c>
    </row>
    <row r="27" spans="1:9" ht="26.25">
      <c r="A27" s="33">
        <v>21</v>
      </c>
      <c r="B27" s="714" t="s">
        <v>1483</v>
      </c>
      <c r="C27" s="812" t="s">
        <v>1321</v>
      </c>
      <c r="D27" s="727">
        <v>2</v>
      </c>
      <c r="E27" s="730" t="s">
        <v>859</v>
      </c>
      <c r="F27" s="740">
        <v>300</v>
      </c>
      <c r="G27" s="843">
        <f t="shared" si="0"/>
        <v>600</v>
      </c>
      <c r="H27" s="775" t="s">
        <v>1693</v>
      </c>
      <c r="I27" s="33" t="s">
        <v>1308</v>
      </c>
    </row>
    <row r="28" spans="1:9" ht="26.25">
      <c r="A28" s="33">
        <v>22</v>
      </c>
      <c r="B28" s="714" t="s">
        <v>1484</v>
      </c>
      <c r="C28" s="812" t="s">
        <v>1321</v>
      </c>
      <c r="D28" s="727">
        <v>2</v>
      </c>
      <c r="E28" s="730" t="s">
        <v>859</v>
      </c>
      <c r="F28" s="740">
        <v>250</v>
      </c>
      <c r="G28" s="843">
        <f t="shared" si="0"/>
        <v>500</v>
      </c>
      <c r="H28" s="775" t="s">
        <v>1693</v>
      </c>
      <c r="I28" s="33" t="s">
        <v>1308</v>
      </c>
    </row>
    <row r="29" spans="1:9" ht="26.25">
      <c r="A29" s="33">
        <v>23</v>
      </c>
      <c r="B29" s="714" t="s">
        <v>1485</v>
      </c>
      <c r="C29" s="812" t="s">
        <v>1321</v>
      </c>
      <c r="D29" s="727">
        <v>4</v>
      </c>
      <c r="E29" s="730" t="s">
        <v>859</v>
      </c>
      <c r="F29" s="740">
        <v>150</v>
      </c>
      <c r="G29" s="843">
        <f t="shared" si="0"/>
        <v>600</v>
      </c>
      <c r="H29" s="775" t="s">
        <v>1693</v>
      </c>
      <c r="I29" s="33" t="s">
        <v>1308</v>
      </c>
    </row>
    <row r="30" spans="1:9" ht="26.25">
      <c r="A30" s="33">
        <v>24</v>
      </c>
      <c r="B30" s="714" t="s">
        <v>1486</v>
      </c>
      <c r="C30" s="812" t="s">
        <v>1321</v>
      </c>
      <c r="D30" s="727">
        <v>4</v>
      </c>
      <c r="E30" s="730" t="s">
        <v>859</v>
      </c>
      <c r="F30" s="740">
        <v>300</v>
      </c>
      <c r="G30" s="843">
        <f t="shared" si="0"/>
        <v>1200</v>
      </c>
      <c r="H30" s="775" t="s">
        <v>1693</v>
      </c>
      <c r="I30" s="33" t="s">
        <v>1308</v>
      </c>
    </row>
    <row r="31" spans="1:9" ht="26.25">
      <c r="A31" s="33">
        <v>25</v>
      </c>
      <c r="B31" s="714" t="s">
        <v>1487</v>
      </c>
      <c r="C31" s="812" t="s">
        <v>1321</v>
      </c>
      <c r="D31" s="727">
        <v>1</v>
      </c>
      <c r="E31" s="730" t="s">
        <v>859</v>
      </c>
      <c r="F31" s="740">
        <v>12800</v>
      </c>
      <c r="G31" s="843">
        <f t="shared" si="0"/>
        <v>12800</v>
      </c>
      <c r="H31" s="775" t="s">
        <v>1693</v>
      </c>
      <c r="I31" s="33" t="s">
        <v>1308</v>
      </c>
    </row>
    <row r="32" spans="1:9" ht="45">
      <c r="A32" s="33">
        <v>26</v>
      </c>
      <c r="B32" s="541" t="s">
        <v>1488</v>
      </c>
      <c r="C32" s="812" t="s">
        <v>1321</v>
      </c>
      <c r="D32" s="727">
        <v>1</v>
      </c>
      <c r="E32" s="730" t="s">
        <v>859</v>
      </c>
      <c r="F32" s="740">
        <v>3000</v>
      </c>
      <c r="G32" s="843">
        <f t="shared" si="0"/>
        <v>3000</v>
      </c>
      <c r="H32" s="775" t="s">
        <v>1693</v>
      </c>
      <c r="I32" s="33" t="s">
        <v>1308</v>
      </c>
    </row>
    <row r="33" spans="1:9" ht="30">
      <c r="A33" s="33">
        <v>27</v>
      </c>
      <c r="B33" s="715" t="s">
        <v>1489</v>
      </c>
      <c r="C33" s="812" t="s">
        <v>1321</v>
      </c>
      <c r="D33" s="727">
        <v>1</v>
      </c>
      <c r="E33" s="730" t="s">
        <v>859</v>
      </c>
      <c r="F33" s="740">
        <v>2500</v>
      </c>
      <c r="G33" s="843">
        <f t="shared" si="0"/>
        <v>2500</v>
      </c>
      <c r="H33" s="775" t="s">
        <v>1693</v>
      </c>
      <c r="I33" s="33" t="s">
        <v>1308</v>
      </c>
    </row>
    <row r="34" spans="1:9" ht="30">
      <c r="A34" s="33">
        <v>28</v>
      </c>
      <c r="B34" s="541" t="s">
        <v>1490</v>
      </c>
      <c r="C34" s="812" t="s">
        <v>1321</v>
      </c>
      <c r="D34" s="727">
        <v>2</v>
      </c>
      <c r="E34" s="730" t="s">
        <v>859</v>
      </c>
      <c r="F34" s="740">
        <v>970</v>
      </c>
      <c r="G34" s="843">
        <f t="shared" si="0"/>
        <v>1940</v>
      </c>
      <c r="H34" s="775" t="s">
        <v>1693</v>
      </c>
      <c r="I34" s="33" t="s">
        <v>1308</v>
      </c>
    </row>
    <row r="35" spans="1:9" ht="26.25">
      <c r="A35" s="33">
        <v>29</v>
      </c>
      <c r="B35" s="714" t="s">
        <v>1491</v>
      </c>
      <c r="C35" s="812" t="s">
        <v>1321</v>
      </c>
      <c r="D35" s="727">
        <v>1</v>
      </c>
      <c r="E35" s="730" t="s">
        <v>859</v>
      </c>
      <c r="F35" s="740">
        <v>240</v>
      </c>
      <c r="G35" s="843">
        <f t="shared" si="0"/>
        <v>240</v>
      </c>
      <c r="H35" s="775" t="s">
        <v>1693</v>
      </c>
      <c r="I35" s="33" t="s">
        <v>1308</v>
      </c>
    </row>
    <row r="36" spans="1:9" ht="30">
      <c r="A36" s="33">
        <v>30</v>
      </c>
      <c r="B36" s="714" t="s">
        <v>1492</v>
      </c>
      <c r="C36" s="812" t="s">
        <v>1321</v>
      </c>
      <c r="D36" s="727">
        <v>30</v>
      </c>
      <c r="E36" s="730" t="s">
        <v>859</v>
      </c>
      <c r="F36" s="740">
        <v>40</v>
      </c>
      <c r="G36" s="843">
        <f t="shared" si="0"/>
        <v>1200</v>
      </c>
      <c r="H36" s="775" t="s">
        <v>1693</v>
      </c>
      <c r="I36" s="33" t="s">
        <v>1308</v>
      </c>
    </row>
    <row r="37" spans="1:9" ht="30">
      <c r="A37" s="33">
        <v>31</v>
      </c>
      <c r="B37" s="715" t="s">
        <v>1493</v>
      </c>
      <c r="C37" s="812" t="s">
        <v>1321</v>
      </c>
      <c r="D37" s="727">
        <v>2</v>
      </c>
      <c r="E37" s="730" t="s">
        <v>859</v>
      </c>
      <c r="F37" s="740">
        <v>670</v>
      </c>
      <c r="G37" s="843">
        <f t="shared" si="0"/>
        <v>1340</v>
      </c>
      <c r="H37" s="775" t="s">
        <v>1693</v>
      </c>
      <c r="I37" s="33" t="s">
        <v>1308</v>
      </c>
    </row>
    <row r="38" spans="1:9" ht="30">
      <c r="A38" s="33">
        <v>32</v>
      </c>
      <c r="B38" s="541" t="s">
        <v>1494</v>
      </c>
      <c r="C38" s="812" t="s">
        <v>1321</v>
      </c>
      <c r="D38" s="727">
        <v>10</v>
      </c>
      <c r="E38" s="730" t="s">
        <v>859</v>
      </c>
      <c r="F38" s="740">
        <v>400</v>
      </c>
      <c r="G38" s="843">
        <f t="shared" si="0"/>
        <v>4000</v>
      </c>
      <c r="H38" s="775" t="s">
        <v>1693</v>
      </c>
      <c r="I38" s="33" t="s">
        <v>1308</v>
      </c>
    </row>
    <row r="39" spans="1:9" ht="26.25">
      <c r="A39" s="33">
        <v>33</v>
      </c>
      <c r="B39" s="714" t="s">
        <v>1495</v>
      </c>
      <c r="C39" s="812" t="s">
        <v>1321</v>
      </c>
      <c r="D39" s="727">
        <v>1</v>
      </c>
      <c r="E39" s="730" t="s">
        <v>859</v>
      </c>
      <c r="F39" s="740">
        <v>8600</v>
      </c>
      <c r="G39" s="843">
        <f t="shared" si="0"/>
        <v>8600</v>
      </c>
      <c r="H39" s="775" t="s">
        <v>1693</v>
      </c>
      <c r="I39" s="33" t="s">
        <v>1308</v>
      </c>
    </row>
    <row r="40" spans="1:9" ht="30">
      <c r="A40" s="33">
        <v>34</v>
      </c>
      <c r="B40" s="715" t="s">
        <v>1496</v>
      </c>
      <c r="C40" s="812" t="s">
        <v>1321</v>
      </c>
      <c r="D40" s="727">
        <v>1</v>
      </c>
      <c r="E40" s="730" t="s">
        <v>859</v>
      </c>
      <c r="F40" s="740">
        <v>9000</v>
      </c>
      <c r="G40" s="843">
        <f t="shared" si="0"/>
        <v>9000</v>
      </c>
      <c r="H40" s="775" t="s">
        <v>1693</v>
      </c>
      <c r="I40" s="33" t="s">
        <v>1308</v>
      </c>
    </row>
    <row r="41" spans="1:9" ht="30">
      <c r="A41" s="33">
        <v>35</v>
      </c>
      <c r="B41" s="541" t="s">
        <v>1497</v>
      </c>
      <c r="C41" s="812" t="s">
        <v>1321</v>
      </c>
      <c r="D41" s="727">
        <v>1</v>
      </c>
      <c r="E41" s="730" t="s">
        <v>859</v>
      </c>
      <c r="F41" s="740">
        <v>3600</v>
      </c>
      <c r="G41" s="843">
        <f t="shared" si="0"/>
        <v>3600</v>
      </c>
      <c r="H41" s="775" t="s">
        <v>1693</v>
      </c>
      <c r="I41" s="33" t="s">
        <v>1308</v>
      </c>
    </row>
    <row r="42" spans="1:9" ht="30">
      <c r="A42" s="33">
        <v>36</v>
      </c>
      <c r="B42" s="541" t="s">
        <v>1498</v>
      </c>
      <c r="C42" s="812" t="s">
        <v>1321</v>
      </c>
      <c r="D42" s="727">
        <v>2</v>
      </c>
      <c r="E42" s="730" t="s">
        <v>859</v>
      </c>
      <c r="F42" s="740">
        <v>2800</v>
      </c>
      <c r="G42" s="843">
        <f t="shared" si="0"/>
        <v>5600</v>
      </c>
      <c r="H42" s="775" t="s">
        <v>1693</v>
      </c>
      <c r="I42" s="33" t="s">
        <v>1308</v>
      </c>
    </row>
    <row r="43" spans="1:9" ht="26.25">
      <c r="A43" s="33">
        <v>37</v>
      </c>
      <c r="B43" s="714" t="s">
        <v>1499</v>
      </c>
      <c r="C43" s="812" t="s">
        <v>1321</v>
      </c>
      <c r="D43" s="727">
        <v>2</v>
      </c>
      <c r="E43" s="730" t="s">
        <v>859</v>
      </c>
      <c r="F43" s="740">
        <v>1500</v>
      </c>
      <c r="G43" s="843">
        <f t="shared" si="0"/>
        <v>3000</v>
      </c>
      <c r="H43" s="775" t="s">
        <v>1693</v>
      </c>
      <c r="I43" s="33" t="s">
        <v>1308</v>
      </c>
    </row>
    <row r="44" spans="1:9" ht="30">
      <c r="A44" s="33">
        <v>38</v>
      </c>
      <c r="B44" s="715" t="s">
        <v>1500</v>
      </c>
      <c r="C44" s="812" t="s">
        <v>1321</v>
      </c>
      <c r="D44" s="727">
        <v>2</v>
      </c>
      <c r="E44" s="730" t="s">
        <v>859</v>
      </c>
      <c r="F44" s="740">
        <v>780</v>
      </c>
      <c r="G44" s="843">
        <f t="shared" si="0"/>
        <v>1560</v>
      </c>
      <c r="H44" s="775" t="s">
        <v>1693</v>
      </c>
      <c r="I44" s="33" t="s">
        <v>1308</v>
      </c>
    </row>
    <row r="45" spans="1:9" ht="30">
      <c r="A45" s="33">
        <v>39</v>
      </c>
      <c r="B45" s="714" t="s">
        <v>1501</v>
      </c>
      <c r="C45" s="812" t="s">
        <v>1321</v>
      </c>
      <c r="D45" s="727">
        <v>2</v>
      </c>
      <c r="E45" s="730" t="s">
        <v>859</v>
      </c>
      <c r="F45" s="740">
        <v>300</v>
      </c>
      <c r="G45" s="843">
        <f t="shared" si="0"/>
        <v>600</v>
      </c>
      <c r="H45" s="775" t="s">
        <v>1693</v>
      </c>
      <c r="I45" s="33" t="s">
        <v>1308</v>
      </c>
    </row>
    <row r="46" spans="1:9" ht="26.25">
      <c r="A46" s="33">
        <v>40</v>
      </c>
      <c r="B46" s="714" t="s">
        <v>1502</v>
      </c>
      <c r="C46" s="812" t="s">
        <v>1321</v>
      </c>
      <c r="D46" s="727">
        <v>1</v>
      </c>
      <c r="E46" s="730" t="s">
        <v>859</v>
      </c>
      <c r="F46" s="740">
        <v>4300</v>
      </c>
      <c r="G46" s="843">
        <f t="shared" si="0"/>
        <v>4300</v>
      </c>
      <c r="H46" s="775" t="s">
        <v>1693</v>
      </c>
      <c r="I46" s="33" t="s">
        <v>1308</v>
      </c>
    </row>
    <row r="47" spans="1:9" ht="26.25">
      <c r="A47" s="33">
        <v>41</v>
      </c>
      <c r="B47" s="714" t="s">
        <v>1503</v>
      </c>
      <c r="C47" s="812" t="s">
        <v>1321</v>
      </c>
      <c r="D47" s="727">
        <v>2</v>
      </c>
      <c r="E47" s="730" t="s">
        <v>859</v>
      </c>
      <c r="F47" s="740">
        <v>900</v>
      </c>
      <c r="G47" s="843">
        <f t="shared" si="0"/>
        <v>1800</v>
      </c>
      <c r="H47" s="775" t="s">
        <v>1693</v>
      </c>
      <c r="I47" s="33" t="s">
        <v>1308</v>
      </c>
    </row>
    <row r="48" spans="1:9" ht="30">
      <c r="A48" s="33">
        <v>42</v>
      </c>
      <c r="B48" s="715" t="s">
        <v>1504</v>
      </c>
      <c r="C48" s="812" t="s">
        <v>1321</v>
      </c>
      <c r="D48" s="727">
        <v>2</v>
      </c>
      <c r="E48" s="730" t="s">
        <v>859</v>
      </c>
      <c r="F48" s="740">
        <v>850</v>
      </c>
      <c r="G48" s="843">
        <f t="shared" si="0"/>
        <v>1700</v>
      </c>
      <c r="H48" s="775" t="s">
        <v>1693</v>
      </c>
      <c r="I48" s="33" t="s">
        <v>1308</v>
      </c>
    </row>
    <row r="49" spans="1:9" ht="30">
      <c r="A49" s="33">
        <v>43</v>
      </c>
      <c r="B49" s="715" t="s">
        <v>1505</v>
      </c>
      <c r="C49" s="812" t="s">
        <v>1321</v>
      </c>
      <c r="D49" s="727">
        <v>2</v>
      </c>
      <c r="E49" s="730" t="s">
        <v>859</v>
      </c>
      <c r="F49" s="740">
        <v>760</v>
      </c>
      <c r="G49" s="843">
        <f t="shared" si="0"/>
        <v>1520</v>
      </c>
      <c r="H49" s="775" t="s">
        <v>1693</v>
      </c>
      <c r="I49" s="33" t="s">
        <v>1308</v>
      </c>
    </row>
    <row r="50" spans="1:9" ht="26.25">
      <c r="A50" s="33">
        <v>44</v>
      </c>
      <c r="B50" s="714" t="s">
        <v>1506</v>
      </c>
      <c r="C50" s="812" t="s">
        <v>1321</v>
      </c>
      <c r="D50" s="727">
        <v>1</v>
      </c>
      <c r="E50" s="730" t="s">
        <v>859</v>
      </c>
      <c r="F50" s="740">
        <v>2870</v>
      </c>
      <c r="G50" s="843">
        <f t="shared" si="0"/>
        <v>2870</v>
      </c>
      <c r="H50" s="775" t="s">
        <v>1693</v>
      </c>
      <c r="I50" s="33" t="s">
        <v>1308</v>
      </c>
    </row>
    <row r="51" spans="1:9" ht="26.25">
      <c r="A51" s="33">
        <v>45</v>
      </c>
      <c r="B51" s="714" t="s">
        <v>1507</v>
      </c>
      <c r="C51" s="812" t="s">
        <v>1321</v>
      </c>
      <c r="D51" s="727">
        <v>2</v>
      </c>
      <c r="E51" s="730" t="s">
        <v>859</v>
      </c>
      <c r="F51" s="740">
        <v>650</v>
      </c>
      <c r="G51" s="843">
        <f t="shared" si="0"/>
        <v>1300</v>
      </c>
      <c r="H51" s="775" t="s">
        <v>1693</v>
      </c>
      <c r="I51" s="33" t="s">
        <v>1308</v>
      </c>
    </row>
    <row r="52" spans="1:9" ht="30">
      <c r="A52" s="33">
        <v>46</v>
      </c>
      <c r="B52" s="701" t="s">
        <v>1508</v>
      </c>
      <c r="C52" s="812" t="s">
        <v>1321</v>
      </c>
      <c r="D52" s="727">
        <v>2</v>
      </c>
      <c r="E52" s="730" t="s">
        <v>859</v>
      </c>
      <c r="F52" s="740">
        <v>320</v>
      </c>
      <c r="G52" s="843">
        <f t="shared" si="0"/>
        <v>640</v>
      </c>
      <c r="H52" s="775" t="s">
        <v>1693</v>
      </c>
      <c r="I52" s="33" t="s">
        <v>1308</v>
      </c>
    </row>
    <row r="53" spans="1:9" ht="30">
      <c r="A53" s="33">
        <v>47</v>
      </c>
      <c r="B53" s="714" t="s">
        <v>1509</v>
      </c>
      <c r="C53" s="812" t="s">
        <v>1321</v>
      </c>
      <c r="D53" s="727">
        <v>2</v>
      </c>
      <c r="E53" s="730" t="s">
        <v>859</v>
      </c>
      <c r="F53" s="740">
        <v>2700</v>
      </c>
      <c r="G53" s="843">
        <f t="shared" si="0"/>
        <v>5400</v>
      </c>
      <c r="H53" s="775" t="s">
        <v>1693</v>
      </c>
      <c r="I53" s="33" t="s">
        <v>1308</v>
      </c>
    </row>
    <row r="54" spans="1:9" ht="45">
      <c r="A54" s="33">
        <v>48</v>
      </c>
      <c r="B54" s="715" t="s">
        <v>1510</v>
      </c>
      <c r="C54" s="812" t="s">
        <v>1321</v>
      </c>
      <c r="D54" s="727">
        <v>36</v>
      </c>
      <c r="E54" s="730" t="s">
        <v>859</v>
      </c>
      <c r="F54" s="740">
        <v>250</v>
      </c>
      <c r="G54" s="843">
        <f t="shared" si="0"/>
        <v>9000</v>
      </c>
      <c r="H54" s="775" t="s">
        <v>1693</v>
      </c>
      <c r="I54" s="33" t="s">
        <v>1308</v>
      </c>
    </row>
    <row r="55" spans="1:9" ht="30">
      <c r="A55" s="33">
        <v>49</v>
      </c>
      <c r="B55" s="714" t="s">
        <v>1511</v>
      </c>
      <c r="C55" s="812" t="s">
        <v>1321</v>
      </c>
      <c r="D55" s="727">
        <v>1</v>
      </c>
      <c r="E55" s="730" t="s">
        <v>859</v>
      </c>
      <c r="F55" s="740">
        <v>3000</v>
      </c>
      <c r="G55" s="843">
        <f t="shared" si="0"/>
        <v>3000</v>
      </c>
      <c r="H55" s="775" t="s">
        <v>1693</v>
      </c>
      <c r="I55" s="33" t="s">
        <v>1308</v>
      </c>
    </row>
    <row r="56" spans="1:9" ht="30">
      <c r="A56" s="33">
        <v>50</v>
      </c>
      <c r="B56" s="702" t="s">
        <v>1512</v>
      </c>
      <c r="C56" s="812" t="s">
        <v>1321</v>
      </c>
      <c r="D56" s="727">
        <v>1</v>
      </c>
      <c r="E56" s="730" t="s">
        <v>859</v>
      </c>
      <c r="F56" s="740">
        <v>1200</v>
      </c>
      <c r="G56" s="843">
        <f t="shared" si="0"/>
        <v>1200</v>
      </c>
      <c r="H56" s="775" t="s">
        <v>1693</v>
      </c>
      <c r="I56" s="33" t="s">
        <v>1308</v>
      </c>
    </row>
    <row r="57" spans="1:9" ht="26.25">
      <c r="A57" s="33">
        <v>51</v>
      </c>
      <c r="B57" s="714" t="s">
        <v>1513</v>
      </c>
      <c r="C57" s="812" t="s">
        <v>1321</v>
      </c>
      <c r="D57" s="727">
        <v>2</v>
      </c>
      <c r="E57" s="730" t="s">
        <v>859</v>
      </c>
      <c r="F57" s="740">
        <v>930</v>
      </c>
      <c r="G57" s="843">
        <f t="shared" si="0"/>
        <v>1860</v>
      </c>
      <c r="H57" s="775" t="s">
        <v>1693</v>
      </c>
      <c r="I57" s="33" t="s">
        <v>1308</v>
      </c>
    </row>
    <row r="58" spans="1:9" ht="30">
      <c r="A58" s="33">
        <v>52</v>
      </c>
      <c r="B58" s="714" t="s">
        <v>1514</v>
      </c>
      <c r="C58" s="812" t="s">
        <v>1321</v>
      </c>
      <c r="D58" s="727">
        <v>20</v>
      </c>
      <c r="E58" s="730" t="s">
        <v>859</v>
      </c>
      <c r="F58" s="740">
        <v>30</v>
      </c>
      <c r="G58" s="843">
        <f t="shared" si="0"/>
        <v>600</v>
      </c>
      <c r="H58" s="775" t="s">
        <v>1693</v>
      </c>
      <c r="I58" s="33" t="s">
        <v>1308</v>
      </c>
    </row>
    <row r="59" spans="1:9" ht="30">
      <c r="A59" s="33">
        <v>53</v>
      </c>
      <c r="B59" s="702" t="s">
        <v>1515</v>
      </c>
      <c r="C59" s="812" t="s">
        <v>1321</v>
      </c>
      <c r="D59" s="727">
        <v>4</v>
      </c>
      <c r="E59" s="730" t="s">
        <v>859</v>
      </c>
      <c r="F59" s="740">
        <v>300</v>
      </c>
      <c r="G59" s="843">
        <f t="shared" si="0"/>
        <v>1200</v>
      </c>
      <c r="H59" s="775" t="s">
        <v>1693</v>
      </c>
      <c r="I59" s="33" t="s">
        <v>1308</v>
      </c>
    </row>
    <row r="60" spans="1:9" ht="26.25">
      <c r="A60" s="33">
        <v>54</v>
      </c>
      <c r="B60" s="702" t="s">
        <v>1516</v>
      </c>
      <c r="C60" s="812" t="s">
        <v>1321</v>
      </c>
      <c r="D60" s="727">
        <v>4</v>
      </c>
      <c r="E60" s="730" t="s">
        <v>859</v>
      </c>
      <c r="F60" s="740">
        <v>150</v>
      </c>
      <c r="G60" s="843">
        <f t="shared" si="0"/>
        <v>600</v>
      </c>
      <c r="H60" s="775" t="s">
        <v>1693</v>
      </c>
      <c r="I60" s="33" t="s">
        <v>1308</v>
      </c>
    </row>
    <row r="61" spans="1:9" ht="26.25">
      <c r="A61" s="33">
        <v>55</v>
      </c>
      <c r="B61" s="714" t="s">
        <v>1517</v>
      </c>
      <c r="C61" s="812" t="s">
        <v>1321</v>
      </c>
      <c r="D61" s="727">
        <v>2</v>
      </c>
      <c r="E61" s="730" t="s">
        <v>1231</v>
      </c>
      <c r="F61" s="740">
        <v>2500</v>
      </c>
      <c r="G61" s="843">
        <f t="shared" si="0"/>
        <v>5000</v>
      </c>
      <c r="H61" s="775" t="s">
        <v>1693</v>
      </c>
      <c r="I61" s="33" t="s">
        <v>1308</v>
      </c>
    </row>
    <row r="62" spans="1:9" ht="45">
      <c r="A62" s="33">
        <v>56</v>
      </c>
      <c r="B62" s="715" t="s">
        <v>1518</v>
      </c>
      <c r="C62" s="812" t="s">
        <v>1321</v>
      </c>
      <c r="D62" s="727">
        <v>2</v>
      </c>
      <c r="E62" s="730" t="s">
        <v>859</v>
      </c>
      <c r="F62" s="740">
        <v>450</v>
      </c>
      <c r="G62" s="843">
        <f t="shared" si="0"/>
        <v>900</v>
      </c>
      <c r="H62" s="775" t="s">
        <v>1693</v>
      </c>
      <c r="I62" s="33" t="s">
        <v>1308</v>
      </c>
    </row>
    <row r="63" spans="1:9" ht="30">
      <c r="A63" s="33">
        <v>57</v>
      </c>
      <c r="B63" s="701" t="s">
        <v>1519</v>
      </c>
      <c r="C63" s="812" t="s">
        <v>1321</v>
      </c>
      <c r="D63" s="727">
        <v>4</v>
      </c>
      <c r="E63" s="730" t="s">
        <v>859</v>
      </c>
      <c r="F63" s="740">
        <v>1950</v>
      </c>
      <c r="G63" s="843">
        <f t="shared" si="0"/>
        <v>7800</v>
      </c>
      <c r="H63" s="775" t="s">
        <v>1693</v>
      </c>
      <c r="I63" s="33" t="s">
        <v>1308</v>
      </c>
    </row>
    <row r="64" spans="1:9" ht="30">
      <c r="A64" s="33">
        <v>58</v>
      </c>
      <c r="B64" s="701" t="s">
        <v>1520</v>
      </c>
      <c r="C64" s="812" t="s">
        <v>1321</v>
      </c>
      <c r="D64" s="727">
        <v>3</v>
      </c>
      <c r="E64" s="730" t="s">
        <v>859</v>
      </c>
      <c r="F64" s="740">
        <v>1000</v>
      </c>
      <c r="G64" s="843">
        <f t="shared" si="0"/>
        <v>3000</v>
      </c>
      <c r="H64" s="775" t="s">
        <v>1693</v>
      </c>
      <c r="I64" s="33" t="s">
        <v>1308</v>
      </c>
    </row>
    <row r="65" spans="1:9" ht="30">
      <c r="A65" s="33">
        <v>59</v>
      </c>
      <c r="B65" s="702" t="s">
        <v>1521</v>
      </c>
      <c r="C65" s="812" t="s">
        <v>1321</v>
      </c>
      <c r="D65" s="727">
        <v>4</v>
      </c>
      <c r="E65" s="730" t="s">
        <v>859</v>
      </c>
      <c r="F65" s="740">
        <v>1500</v>
      </c>
      <c r="G65" s="843">
        <f t="shared" si="0"/>
        <v>6000</v>
      </c>
      <c r="H65" s="775" t="s">
        <v>1693</v>
      </c>
      <c r="I65" s="33" t="s">
        <v>1308</v>
      </c>
    </row>
    <row r="66" spans="1:9" ht="30">
      <c r="A66" s="33">
        <v>60</v>
      </c>
      <c r="B66" s="702" t="s">
        <v>1522</v>
      </c>
      <c r="C66" s="812" t="s">
        <v>1321</v>
      </c>
      <c r="D66" s="727">
        <v>2</v>
      </c>
      <c r="E66" s="730" t="s">
        <v>859</v>
      </c>
      <c r="F66" s="740">
        <v>850</v>
      </c>
      <c r="G66" s="843">
        <f t="shared" si="0"/>
        <v>1700</v>
      </c>
      <c r="H66" s="775" t="s">
        <v>1693</v>
      </c>
      <c r="I66" s="33" t="s">
        <v>1308</v>
      </c>
    </row>
    <row r="67" spans="1:9" ht="30">
      <c r="A67" s="33">
        <v>61</v>
      </c>
      <c r="B67" s="714" t="s">
        <v>1523</v>
      </c>
      <c r="C67" s="812" t="s">
        <v>1321</v>
      </c>
      <c r="D67" s="727">
        <v>2</v>
      </c>
      <c r="E67" s="730" t="s">
        <v>859</v>
      </c>
      <c r="F67" s="740">
        <v>250</v>
      </c>
      <c r="G67" s="843">
        <f t="shared" si="0"/>
        <v>500</v>
      </c>
      <c r="H67" s="775" t="s">
        <v>1693</v>
      </c>
      <c r="I67" s="33" t="s">
        <v>1308</v>
      </c>
    </row>
    <row r="68" spans="1:9" ht="30">
      <c r="A68" s="33">
        <v>62</v>
      </c>
      <c r="B68" s="702" t="s">
        <v>1524</v>
      </c>
      <c r="C68" s="812" t="s">
        <v>1321</v>
      </c>
      <c r="D68" s="727">
        <v>1</v>
      </c>
      <c r="E68" s="730" t="s">
        <v>859</v>
      </c>
      <c r="F68" s="740">
        <v>2200</v>
      </c>
      <c r="G68" s="843">
        <f t="shared" si="0"/>
        <v>2200</v>
      </c>
      <c r="H68" s="775" t="s">
        <v>1693</v>
      </c>
      <c r="I68" s="33" t="s">
        <v>1308</v>
      </c>
    </row>
    <row r="69" spans="1:9" ht="30">
      <c r="A69" s="33">
        <v>63</v>
      </c>
      <c r="B69" s="714" t="s">
        <v>1525</v>
      </c>
      <c r="C69" s="812" t="s">
        <v>1321</v>
      </c>
      <c r="D69" s="727">
        <v>2</v>
      </c>
      <c r="E69" s="730" t="s">
        <v>859</v>
      </c>
      <c r="F69" s="740">
        <v>1550</v>
      </c>
      <c r="G69" s="843">
        <f t="shared" si="0"/>
        <v>3100</v>
      </c>
      <c r="H69" s="775" t="s">
        <v>1693</v>
      </c>
      <c r="I69" s="33" t="s">
        <v>1308</v>
      </c>
    </row>
    <row r="70" spans="1:9" ht="26.25">
      <c r="A70" s="33">
        <v>64</v>
      </c>
      <c r="B70" s="717" t="s">
        <v>1526</v>
      </c>
      <c r="C70" s="812" t="s">
        <v>1321</v>
      </c>
      <c r="D70" s="727">
        <v>5</v>
      </c>
      <c r="E70" s="730" t="s">
        <v>859</v>
      </c>
      <c r="F70" s="740">
        <v>400</v>
      </c>
      <c r="G70" s="843">
        <f t="shared" si="0"/>
        <v>2000</v>
      </c>
      <c r="H70" s="775" t="s">
        <v>1693</v>
      </c>
      <c r="I70" s="33" t="s">
        <v>1308</v>
      </c>
    </row>
    <row r="71" spans="1:9" ht="30">
      <c r="A71" s="33">
        <v>65</v>
      </c>
      <c r="B71" s="715" t="s">
        <v>1527</v>
      </c>
      <c r="C71" s="812" t="s">
        <v>1321</v>
      </c>
      <c r="D71" s="727">
        <v>8</v>
      </c>
      <c r="E71" s="730" t="s">
        <v>859</v>
      </c>
      <c r="F71" s="740">
        <v>1050</v>
      </c>
      <c r="G71" s="843">
        <f t="shared" si="0"/>
        <v>8400</v>
      </c>
      <c r="H71" s="775" t="s">
        <v>1693</v>
      </c>
      <c r="I71" s="33" t="s">
        <v>1308</v>
      </c>
    </row>
    <row r="72" spans="1:9" ht="30">
      <c r="A72" s="33">
        <v>66</v>
      </c>
      <c r="B72" s="541" t="s">
        <v>1528</v>
      </c>
      <c r="C72" s="812" t="s">
        <v>1321</v>
      </c>
      <c r="D72" s="727">
        <v>4</v>
      </c>
      <c r="E72" s="730" t="s">
        <v>859</v>
      </c>
      <c r="F72" s="740">
        <v>1500</v>
      </c>
      <c r="G72" s="843">
        <f t="shared" ref="G72:G135" si="1">D72*F72</f>
        <v>6000</v>
      </c>
      <c r="H72" s="775" t="s">
        <v>1693</v>
      </c>
      <c r="I72" s="33" t="s">
        <v>1308</v>
      </c>
    </row>
    <row r="73" spans="1:9" ht="30">
      <c r="A73" s="33">
        <v>67</v>
      </c>
      <c r="B73" s="714" t="s">
        <v>1529</v>
      </c>
      <c r="C73" s="812" t="s">
        <v>1321</v>
      </c>
      <c r="D73" s="727">
        <v>1</v>
      </c>
      <c r="E73" s="730" t="s">
        <v>859</v>
      </c>
      <c r="F73" s="740">
        <v>950</v>
      </c>
      <c r="G73" s="843">
        <f t="shared" si="1"/>
        <v>950</v>
      </c>
      <c r="H73" s="775" t="s">
        <v>1693</v>
      </c>
      <c r="I73" s="33" t="s">
        <v>1308</v>
      </c>
    </row>
    <row r="74" spans="1:9" ht="30">
      <c r="A74" s="33">
        <v>68</v>
      </c>
      <c r="B74" s="703" t="s">
        <v>1530</v>
      </c>
      <c r="C74" s="812" t="s">
        <v>1321</v>
      </c>
      <c r="D74" s="727">
        <v>1</v>
      </c>
      <c r="E74" s="730" t="s">
        <v>859</v>
      </c>
      <c r="F74" s="740">
        <v>500</v>
      </c>
      <c r="G74" s="843">
        <f t="shared" si="1"/>
        <v>500</v>
      </c>
      <c r="H74" s="775" t="s">
        <v>1693</v>
      </c>
      <c r="I74" s="33" t="s">
        <v>1308</v>
      </c>
    </row>
    <row r="75" spans="1:9" ht="45">
      <c r="A75" s="33">
        <v>69</v>
      </c>
      <c r="B75" s="702" t="s">
        <v>1531</v>
      </c>
      <c r="C75" s="812" t="s">
        <v>1321</v>
      </c>
      <c r="D75" s="727">
        <v>2</v>
      </c>
      <c r="E75" s="730" t="s">
        <v>859</v>
      </c>
      <c r="F75" s="740">
        <v>450</v>
      </c>
      <c r="G75" s="843">
        <f t="shared" si="1"/>
        <v>900</v>
      </c>
      <c r="H75" s="775" t="s">
        <v>1693</v>
      </c>
      <c r="I75" s="33" t="s">
        <v>1308</v>
      </c>
    </row>
    <row r="76" spans="1:9" ht="30">
      <c r="A76" s="33">
        <v>70</v>
      </c>
      <c r="B76" s="702" t="s">
        <v>1532</v>
      </c>
      <c r="C76" s="812" t="s">
        <v>1321</v>
      </c>
      <c r="D76" s="727">
        <v>1</v>
      </c>
      <c r="E76" s="730" t="s">
        <v>859</v>
      </c>
      <c r="F76" s="740">
        <v>250</v>
      </c>
      <c r="G76" s="843">
        <f t="shared" si="1"/>
        <v>250</v>
      </c>
      <c r="H76" s="775" t="s">
        <v>1693</v>
      </c>
      <c r="I76" s="33" t="s">
        <v>1308</v>
      </c>
    </row>
    <row r="77" spans="1:9" ht="30">
      <c r="A77" s="33">
        <v>71</v>
      </c>
      <c r="B77" s="704" t="s">
        <v>1533</v>
      </c>
      <c r="C77" s="812" t="s">
        <v>1321</v>
      </c>
      <c r="D77" s="727">
        <v>2</v>
      </c>
      <c r="E77" s="730" t="s">
        <v>859</v>
      </c>
      <c r="F77" s="740">
        <v>350</v>
      </c>
      <c r="G77" s="843">
        <f t="shared" si="1"/>
        <v>700</v>
      </c>
      <c r="H77" s="775" t="s">
        <v>1693</v>
      </c>
      <c r="I77" s="33" t="s">
        <v>1308</v>
      </c>
    </row>
    <row r="78" spans="1:9" ht="30">
      <c r="A78" s="33">
        <v>72</v>
      </c>
      <c r="B78" s="702" t="s">
        <v>1534</v>
      </c>
      <c r="C78" s="812" t="s">
        <v>1321</v>
      </c>
      <c r="D78" s="727">
        <v>2</v>
      </c>
      <c r="E78" s="730" t="s">
        <v>859</v>
      </c>
      <c r="F78" s="740">
        <v>350</v>
      </c>
      <c r="G78" s="843">
        <f t="shared" si="1"/>
        <v>700</v>
      </c>
      <c r="H78" s="775" t="s">
        <v>1693</v>
      </c>
      <c r="I78" s="33" t="s">
        <v>1308</v>
      </c>
    </row>
    <row r="79" spans="1:9" ht="30">
      <c r="A79" s="33">
        <v>73</v>
      </c>
      <c r="B79" s="702" t="s">
        <v>1535</v>
      </c>
      <c r="C79" s="812" t="s">
        <v>1321</v>
      </c>
      <c r="D79" s="727">
        <v>2</v>
      </c>
      <c r="E79" s="730" t="s">
        <v>859</v>
      </c>
      <c r="F79" s="740">
        <v>350</v>
      </c>
      <c r="G79" s="843">
        <f t="shared" si="1"/>
        <v>700</v>
      </c>
      <c r="H79" s="775" t="s">
        <v>1693</v>
      </c>
      <c r="I79" s="33" t="s">
        <v>1308</v>
      </c>
    </row>
    <row r="80" spans="1:9" ht="30">
      <c r="A80" s="33">
        <v>74</v>
      </c>
      <c r="B80" s="705" t="s">
        <v>1536</v>
      </c>
      <c r="C80" s="812" t="s">
        <v>1321</v>
      </c>
      <c r="D80" s="727">
        <v>2</v>
      </c>
      <c r="E80" s="730" t="s">
        <v>859</v>
      </c>
      <c r="F80" s="740">
        <v>350</v>
      </c>
      <c r="G80" s="843">
        <f t="shared" si="1"/>
        <v>700</v>
      </c>
      <c r="H80" s="775" t="s">
        <v>1693</v>
      </c>
      <c r="I80" s="33" t="s">
        <v>1308</v>
      </c>
    </row>
    <row r="81" spans="1:9" ht="30">
      <c r="A81" s="33">
        <v>75</v>
      </c>
      <c r="B81" s="705" t="s">
        <v>1537</v>
      </c>
      <c r="C81" s="812" t="s">
        <v>1321</v>
      </c>
      <c r="D81" s="727">
        <v>1</v>
      </c>
      <c r="E81" s="730" t="s">
        <v>859</v>
      </c>
      <c r="F81" s="740">
        <v>2500</v>
      </c>
      <c r="G81" s="843">
        <f t="shared" si="1"/>
        <v>2500</v>
      </c>
      <c r="H81" s="775" t="s">
        <v>1693</v>
      </c>
      <c r="I81" s="33" t="s">
        <v>1308</v>
      </c>
    </row>
    <row r="82" spans="1:9" ht="30">
      <c r="A82" s="33">
        <v>76</v>
      </c>
      <c r="B82" s="702" t="s">
        <v>1538</v>
      </c>
      <c r="C82" s="812" t="s">
        <v>1321</v>
      </c>
      <c r="D82" s="727">
        <v>1</v>
      </c>
      <c r="E82" s="730" t="s">
        <v>859</v>
      </c>
      <c r="F82" s="740">
        <v>3000</v>
      </c>
      <c r="G82" s="843">
        <f t="shared" si="1"/>
        <v>3000</v>
      </c>
      <c r="H82" s="775" t="s">
        <v>1693</v>
      </c>
      <c r="I82" s="33" t="s">
        <v>1308</v>
      </c>
    </row>
    <row r="83" spans="1:9" ht="30">
      <c r="A83" s="33">
        <v>77</v>
      </c>
      <c r="B83" s="715" t="s">
        <v>1539</v>
      </c>
      <c r="C83" s="812" t="s">
        <v>1321</v>
      </c>
      <c r="D83" s="727">
        <v>1</v>
      </c>
      <c r="E83" s="730" t="s">
        <v>859</v>
      </c>
      <c r="F83" s="740">
        <v>3000</v>
      </c>
      <c r="G83" s="843">
        <f t="shared" si="1"/>
        <v>3000</v>
      </c>
      <c r="H83" s="775" t="s">
        <v>1693</v>
      </c>
      <c r="I83" s="33" t="s">
        <v>1308</v>
      </c>
    </row>
    <row r="84" spans="1:9" ht="30">
      <c r="A84" s="33">
        <v>78</v>
      </c>
      <c r="B84" s="714" t="s">
        <v>1540</v>
      </c>
      <c r="C84" s="812" t="s">
        <v>1321</v>
      </c>
      <c r="D84" s="727">
        <v>1</v>
      </c>
      <c r="E84" s="730" t="s">
        <v>859</v>
      </c>
      <c r="F84" s="740">
        <v>5600</v>
      </c>
      <c r="G84" s="843">
        <f t="shared" si="1"/>
        <v>5600</v>
      </c>
      <c r="H84" s="775" t="s">
        <v>1693</v>
      </c>
      <c r="I84" s="33" t="s">
        <v>1308</v>
      </c>
    </row>
    <row r="85" spans="1:9" ht="30">
      <c r="A85" s="33">
        <v>79</v>
      </c>
      <c r="B85" s="715" t="s">
        <v>1541</v>
      </c>
      <c r="C85" s="812" t="s">
        <v>1321</v>
      </c>
      <c r="D85" s="727">
        <v>1</v>
      </c>
      <c r="E85" s="730" t="s">
        <v>859</v>
      </c>
      <c r="F85" s="740">
        <v>5000</v>
      </c>
      <c r="G85" s="843">
        <f t="shared" si="1"/>
        <v>5000</v>
      </c>
      <c r="H85" s="775" t="s">
        <v>1693</v>
      </c>
      <c r="I85" s="33" t="s">
        <v>1308</v>
      </c>
    </row>
    <row r="86" spans="1:9" ht="26.25">
      <c r="A86" s="33">
        <v>80</v>
      </c>
      <c r="B86" s="702" t="s">
        <v>1542</v>
      </c>
      <c r="C86" s="812" t="s">
        <v>1321</v>
      </c>
      <c r="D86" s="727">
        <v>2</v>
      </c>
      <c r="E86" s="730" t="s">
        <v>859</v>
      </c>
      <c r="F86" s="740">
        <v>3000</v>
      </c>
      <c r="G86" s="843">
        <f t="shared" si="1"/>
        <v>6000</v>
      </c>
      <c r="H86" s="775" t="s">
        <v>1693</v>
      </c>
      <c r="I86" s="33" t="s">
        <v>1308</v>
      </c>
    </row>
    <row r="87" spans="1:9" ht="30">
      <c r="A87" s="33">
        <v>81</v>
      </c>
      <c r="B87" s="702" t="s">
        <v>1543</v>
      </c>
      <c r="C87" s="812" t="s">
        <v>1321</v>
      </c>
      <c r="D87" s="727">
        <v>1</v>
      </c>
      <c r="E87" s="730" t="s">
        <v>859</v>
      </c>
      <c r="F87" s="740">
        <v>2200</v>
      </c>
      <c r="G87" s="843">
        <f t="shared" si="1"/>
        <v>2200</v>
      </c>
      <c r="H87" s="775" t="s">
        <v>1693</v>
      </c>
      <c r="I87" s="33" t="s">
        <v>1308</v>
      </c>
    </row>
    <row r="88" spans="1:9" ht="26.25">
      <c r="A88" s="33">
        <v>82</v>
      </c>
      <c r="B88" s="717" t="s">
        <v>1544</v>
      </c>
      <c r="C88" s="812" t="s">
        <v>1321</v>
      </c>
      <c r="D88" s="727">
        <v>2</v>
      </c>
      <c r="E88" s="730" t="s">
        <v>859</v>
      </c>
      <c r="F88" s="740">
        <v>5600</v>
      </c>
      <c r="G88" s="843">
        <f t="shared" si="1"/>
        <v>11200</v>
      </c>
      <c r="H88" s="775" t="s">
        <v>1693</v>
      </c>
      <c r="I88" s="33" t="s">
        <v>1308</v>
      </c>
    </row>
    <row r="89" spans="1:9" ht="30">
      <c r="A89" s="33">
        <v>83</v>
      </c>
      <c r="B89" s="715" t="s">
        <v>1545</v>
      </c>
      <c r="C89" s="812" t="s">
        <v>1321</v>
      </c>
      <c r="D89" s="727">
        <v>2</v>
      </c>
      <c r="E89" s="730" t="s">
        <v>859</v>
      </c>
      <c r="F89" s="740">
        <v>1300</v>
      </c>
      <c r="G89" s="843">
        <f t="shared" si="1"/>
        <v>2600</v>
      </c>
      <c r="H89" s="775" t="s">
        <v>1693</v>
      </c>
      <c r="I89" s="33" t="s">
        <v>1308</v>
      </c>
    </row>
    <row r="90" spans="1:9" ht="26.25">
      <c r="A90" s="33">
        <v>84</v>
      </c>
      <c r="B90" s="718" t="s">
        <v>1546</v>
      </c>
      <c r="C90" s="812" t="s">
        <v>1321</v>
      </c>
      <c r="D90" s="727">
        <v>2</v>
      </c>
      <c r="E90" s="730" t="s">
        <v>859</v>
      </c>
      <c r="F90" s="740">
        <v>3500</v>
      </c>
      <c r="G90" s="843">
        <f t="shared" si="1"/>
        <v>7000</v>
      </c>
      <c r="H90" s="775" t="s">
        <v>1693</v>
      </c>
      <c r="I90" s="33" t="s">
        <v>1308</v>
      </c>
    </row>
    <row r="91" spans="1:9" ht="26.25">
      <c r="A91" s="33">
        <v>85</v>
      </c>
      <c r="B91" s="718" t="s">
        <v>1547</v>
      </c>
      <c r="C91" s="812" t="s">
        <v>1321</v>
      </c>
      <c r="D91" s="727">
        <v>2</v>
      </c>
      <c r="E91" s="730" t="s">
        <v>859</v>
      </c>
      <c r="F91" s="740">
        <v>3000</v>
      </c>
      <c r="G91" s="843">
        <f t="shared" si="1"/>
        <v>6000</v>
      </c>
      <c r="H91" s="775" t="s">
        <v>1693</v>
      </c>
      <c r="I91" s="33" t="s">
        <v>1308</v>
      </c>
    </row>
    <row r="92" spans="1:9" ht="30">
      <c r="A92" s="33">
        <v>86</v>
      </c>
      <c r="B92" s="718" t="s">
        <v>1548</v>
      </c>
      <c r="C92" s="812" t="s">
        <v>1321</v>
      </c>
      <c r="D92" s="727">
        <v>2</v>
      </c>
      <c r="E92" s="730" t="s">
        <v>859</v>
      </c>
      <c r="F92" s="740">
        <v>750</v>
      </c>
      <c r="G92" s="843">
        <f t="shared" si="1"/>
        <v>1500</v>
      </c>
      <c r="H92" s="775" t="s">
        <v>1693</v>
      </c>
      <c r="I92" s="33" t="s">
        <v>1308</v>
      </c>
    </row>
    <row r="93" spans="1:9" ht="30">
      <c r="A93" s="33">
        <v>87</v>
      </c>
      <c r="B93" s="718" t="s">
        <v>1549</v>
      </c>
      <c r="C93" s="812" t="s">
        <v>1321</v>
      </c>
      <c r="D93" s="727">
        <v>2</v>
      </c>
      <c r="E93" s="730" t="s">
        <v>859</v>
      </c>
      <c r="F93" s="740">
        <v>350</v>
      </c>
      <c r="G93" s="843">
        <f t="shared" si="1"/>
        <v>700</v>
      </c>
      <c r="H93" s="775" t="s">
        <v>1693</v>
      </c>
      <c r="I93" s="33" t="s">
        <v>1308</v>
      </c>
    </row>
    <row r="94" spans="1:9" ht="30">
      <c r="A94" s="33">
        <v>88</v>
      </c>
      <c r="B94" s="706" t="s">
        <v>1550</v>
      </c>
      <c r="C94" s="812" t="s">
        <v>1321</v>
      </c>
      <c r="D94" s="727">
        <v>2</v>
      </c>
      <c r="E94" s="730" t="s">
        <v>859</v>
      </c>
      <c r="F94" s="740">
        <v>800</v>
      </c>
      <c r="G94" s="843">
        <f t="shared" si="1"/>
        <v>1600</v>
      </c>
      <c r="H94" s="775" t="s">
        <v>1693</v>
      </c>
      <c r="I94" s="33" t="s">
        <v>1308</v>
      </c>
    </row>
    <row r="95" spans="1:9" ht="30">
      <c r="A95" s="33">
        <v>89</v>
      </c>
      <c r="B95" s="707" t="s">
        <v>1551</v>
      </c>
      <c r="C95" s="812" t="s">
        <v>1321</v>
      </c>
      <c r="D95" s="727">
        <v>2</v>
      </c>
      <c r="E95" s="730" t="s">
        <v>859</v>
      </c>
      <c r="F95" s="740">
        <v>950</v>
      </c>
      <c r="G95" s="843">
        <f t="shared" si="1"/>
        <v>1900</v>
      </c>
      <c r="H95" s="775" t="s">
        <v>1693</v>
      </c>
      <c r="I95" s="33" t="s">
        <v>1308</v>
      </c>
    </row>
    <row r="96" spans="1:9" ht="26.25">
      <c r="A96" s="33">
        <v>90</v>
      </c>
      <c r="B96" s="719" t="s">
        <v>1552</v>
      </c>
      <c r="C96" s="812" t="s">
        <v>1321</v>
      </c>
      <c r="D96" s="727">
        <v>2</v>
      </c>
      <c r="E96" s="730" t="s">
        <v>859</v>
      </c>
      <c r="F96" s="740">
        <v>650</v>
      </c>
      <c r="G96" s="843">
        <f t="shared" si="1"/>
        <v>1300</v>
      </c>
      <c r="H96" s="775" t="s">
        <v>1693</v>
      </c>
      <c r="I96" s="33" t="s">
        <v>1308</v>
      </c>
    </row>
    <row r="97" spans="1:9" ht="26.25">
      <c r="A97" s="33">
        <v>91</v>
      </c>
      <c r="B97" s="707" t="s">
        <v>1553</v>
      </c>
      <c r="C97" s="812" t="s">
        <v>1321</v>
      </c>
      <c r="D97" s="727">
        <v>1</v>
      </c>
      <c r="E97" s="730" t="s">
        <v>859</v>
      </c>
      <c r="F97" s="740">
        <v>250</v>
      </c>
      <c r="G97" s="843">
        <f t="shared" si="1"/>
        <v>250</v>
      </c>
      <c r="H97" s="775" t="s">
        <v>1693</v>
      </c>
      <c r="I97" s="33" t="s">
        <v>1308</v>
      </c>
    </row>
    <row r="98" spans="1:9" ht="30">
      <c r="A98" s="33">
        <v>92</v>
      </c>
      <c r="B98" s="718" t="s">
        <v>1554</v>
      </c>
      <c r="C98" s="812" t="s">
        <v>1321</v>
      </c>
      <c r="D98" s="727">
        <v>2</v>
      </c>
      <c r="E98" s="730" t="s">
        <v>859</v>
      </c>
      <c r="F98" s="740">
        <v>1500</v>
      </c>
      <c r="G98" s="843">
        <f t="shared" si="1"/>
        <v>3000</v>
      </c>
      <c r="H98" s="775" t="s">
        <v>1693</v>
      </c>
      <c r="I98" s="33" t="s">
        <v>1308</v>
      </c>
    </row>
    <row r="99" spans="1:9" ht="30">
      <c r="A99" s="33">
        <v>93</v>
      </c>
      <c r="B99" s="719" t="s">
        <v>1555</v>
      </c>
      <c r="C99" s="812" t="s">
        <v>1321</v>
      </c>
      <c r="D99" s="727">
        <v>1</v>
      </c>
      <c r="E99" s="730" t="s">
        <v>859</v>
      </c>
      <c r="F99" s="740">
        <v>750</v>
      </c>
      <c r="G99" s="843">
        <f t="shared" si="1"/>
        <v>750</v>
      </c>
      <c r="H99" s="775" t="s">
        <v>1693</v>
      </c>
      <c r="I99" s="33" t="s">
        <v>1308</v>
      </c>
    </row>
    <row r="100" spans="1:9" ht="30">
      <c r="A100" s="33">
        <v>94</v>
      </c>
      <c r="B100" s="707" t="s">
        <v>1556</v>
      </c>
      <c r="C100" s="812" t="s">
        <v>1321</v>
      </c>
      <c r="D100" s="727">
        <v>1</v>
      </c>
      <c r="E100" s="730" t="s">
        <v>859</v>
      </c>
      <c r="F100" s="740">
        <v>650</v>
      </c>
      <c r="G100" s="843">
        <f t="shared" si="1"/>
        <v>650</v>
      </c>
      <c r="H100" s="775" t="s">
        <v>1693</v>
      </c>
      <c r="I100" s="33" t="s">
        <v>1308</v>
      </c>
    </row>
    <row r="101" spans="1:9" ht="45">
      <c r="A101" s="33">
        <v>95</v>
      </c>
      <c r="B101" s="707" t="s">
        <v>1557</v>
      </c>
      <c r="C101" s="812" t="s">
        <v>1321</v>
      </c>
      <c r="D101" s="727">
        <v>2</v>
      </c>
      <c r="E101" s="730" t="s">
        <v>859</v>
      </c>
      <c r="F101" s="740">
        <v>350</v>
      </c>
      <c r="G101" s="843">
        <f t="shared" si="1"/>
        <v>700</v>
      </c>
      <c r="H101" s="775" t="s">
        <v>1693</v>
      </c>
      <c r="I101" s="33" t="s">
        <v>1308</v>
      </c>
    </row>
    <row r="102" spans="1:9" ht="30">
      <c r="A102" s="33">
        <v>96</v>
      </c>
      <c r="B102" s="718" t="s">
        <v>1558</v>
      </c>
      <c r="C102" s="812" t="s">
        <v>1321</v>
      </c>
      <c r="D102" s="727">
        <v>4</v>
      </c>
      <c r="E102" s="730" t="s">
        <v>859</v>
      </c>
      <c r="F102" s="740">
        <v>650</v>
      </c>
      <c r="G102" s="843">
        <f t="shared" si="1"/>
        <v>2600</v>
      </c>
      <c r="H102" s="775" t="s">
        <v>1693</v>
      </c>
      <c r="I102" s="33" t="s">
        <v>1308</v>
      </c>
    </row>
    <row r="103" spans="1:9" ht="26.25">
      <c r="A103" s="33">
        <v>97</v>
      </c>
      <c r="B103" s="719" t="s">
        <v>1559</v>
      </c>
      <c r="C103" s="812" t="s">
        <v>1321</v>
      </c>
      <c r="D103" s="727">
        <v>2</v>
      </c>
      <c r="E103" s="730" t="s">
        <v>859</v>
      </c>
      <c r="F103" s="740">
        <v>600</v>
      </c>
      <c r="G103" s="843">
        <f t="shared" si="1"/>
        <v>1200</v>
      </c>
      <c r="H103" s="775" t="s">
        <v>1693</v>
      </c>
      <c r="I103" s="33" t="s">
        <v>1308</v>
      </c>
    </row>
    <row r="104" spans="1:9" ht="30">
      <c r="A104" s="33">
        <v>98</v>
      </c>
      <c r="B104" s="719" t="s">
        <v>1560</v>
      </c>
      <c r="C104" s="812" t="s">
        <v>1321</v>
      </c>
      <c r="D104" s="727">
        <v>4</v>
      </c>
      <c r="E104" s="730" t="s">
        <v>859</v>
      </c>
      <c r="F104" s="740">
        <v>100</v>
      </c>
      <c r="G104" s="843">
        <f t="shared" si="1"/>
        <v>400</v>
      </c>
      <c r="H104" s="775" t="s">
        <v>1693</v>
      </c>
      <c r="I104" s="33" t="s">
        <v>1308</v>
      </c>
    </row>
    <row r="105" spans="1:9" ht="30">
      <c r="A105" s="33">
        <v>99</v>
      </c>
      <c r="B105" s="719" t="s">
        <v>1561</v>
      </c>
      <c r="C105" s="812" t="s">
        <v>1321</v>
      </c>
      <c r="D105" s="727">
        <v>2</v>
      </c>
      <c r="E105" s="730" t="s">
        <v>859</v>
      </c>
      <c r="F105" s="740">
        <v>1700</v>
      </c>
      <c r="G105" s="843">
        <f t="shared" si="1"/>
        <v>3400</v>
      </c>
      <c r="H105" s="775" t="s">
        <v>1693</v>
      </c>
      <c r="I105" s="33" t="s">
        <v>1308</v>
      </c>
    </row>
    <row r="106" spans="1:9" ht="30">
      <c r="A106" s="33">
        <v>100</v>
      </c>
      <c r="B106" s="707" t="s">
        <v>1562</v>
      </c>
      <c r="C106" s="812" t="s">
        <v>1321</v>
      </c>
      <c r="D106" s="727">
        <v>2</v>
      </c>
      <c r="E106" s="730" t="s">
        <v>859</v>
      </c>
      <c r="F106" s="740">
        <v>2500</v>
      </c>
      <c r="G106" s="843">
        <f t="shared" si="1"/>
        <v>5000</v>
      </c>
      <c r="H106" s="775" t="s">
        <v>1693</v>
      </c>
      <c r="I106" s="33" t="s">
        <v>1308</v>
      </c>
    </row>
    <row r="107" spans="1:9" ht="45">
      <c r="A107" s="33">
        <v>101</v>
      </c>
      <c r="B107" s="707" t="s">
        <v>1563</v>
      </c>
      <c r="C107" s="812" t="s">
        <v>1321</v>
      </c>
      <c r="D107" s="727">
        <v>2</v>
      </c>
      <c r="E107" s="730" t="s">
        <v>859</v>
      </c>
      <c r="F107" s="740">
        <v>2300</v>
      </c>
      <c r="G107" s="843">
        <f t="shared" si="1"/>
        <v>4600</v>
      </c>
      <c r="H107" s="775" t="s">
        <v>1693</v>
      </c>
      <c r="I107" s="33" t="s">
        <v>1308</v>
      </c>
    </row>
    <row r="108" spans="1:9" ht="30">
      <c r="A108" s="33">
        <v>102</v>
      </c>
      <c r="B108" s="718" t="s">
        <v>1564</v>
      </c>
      <c r="C108" s="812" t="s">
        <v>1321</v>
      </c>
      <c r="D108" s="727">
        <v>1</v>
      </c>
      <c r="E108" s="730" t="s">
        <v>859</v>
      </c>
      <c r="F108" s="740">
        <v>19000</v>
      </c>
      <c r="G108" s="843">
        <f t="shared" si="1"/>
        <v>19000</v>
      </c>
      <c r="H108" s="775" t="s">
        <v>1693</v>
      </c>
      <c r="I108" s="33" t="s">
        <v>1308</v>
      </c>
    </row>
    <row r="109" spans="1:9" ht="45">
      <c r="A109" s="33">
        <v>103</v>
      </c>
      <c r="B109" s="719" t="s">
        <v>1565</v>
      </c>
      <c r="C109" s="812" t="s">
        <v>1321</v>
      </c>
      <c r="D109" s="727">
        <v>2</v>
      </c>
      <c r="E109" s="730" t="s">
        <v>859</v>
      </c>
      <c r="F109" s="740">
        <v>1300</v>
      </c>
      <c r="G109" s="843">
        <f t="shared" si="1"/>
        <v>2600</v>
      </c>
      <c r="H109" s="775" t="s">
        <v>1693</v>
      </c>
      <c r="I109" s="33" t="s">
        <v>1308</v>
      </c>
    </row>
    <row r="110" spans="1:9" ht="26.25">
      <c r="A110" s="33">
        <v>104</v>
      </c>
      <c r="B110" s="719" t="s">
        <v>1566</v>
      </c>
      <c r="C110" s="812" t="s">
        <v>1321</v>
      </c>
      <c r="D110" s="727">
        <v>2</v>
      </c>
      <c r="E110" s="730" t="s">
        <v>859</v>
      </c>
      <c r="F110" s="740">
        <v>1200</v>
      </c>
      <c r="G110" s="843">
        <f t="shared" si="1"/>
        <v>2400</v>
      </c>
      <c r="H110" s="775" t="s">
        <v>1693</v>
      </c>
      <c r="I110" s="33" t="s">
        <v>1308</v>
      </c>
    </row>
    <row r="111" spans="1:9" ht="41.25" customHeight="1">
      <c r="A111" s="33">
        <v>105</v>
      </c>
      <c r="B111" s="719" t="s">
        <v>1567</v>
      </c>
      <c r="C111" s="812" t="s">
        <v>1321</v>
      </c>
      <c r="D111" s="727">
        <v>3</v>
      </c>
      <c r="E111" s="730" t="s">
        <v>859</v>
      </c>
      <c r="F111" s="740">
        <v>40</v>
      </c>
      <c r="G111" s="843">
        <f t="shared" si="1"/>
        <v>120</v>
      </c>
      <c r="H111" s="775" t="s">
        <v>1693</v>
      </c>
      <c r="I111" s="33" t="s">
        <v>1308</v>
      </c>
    </row>
    <row r="112" spans="1:9" ht="30">
      <c r="A112" s="33">
        <v>106</v>
      </c>
      <c r="B112" s="719" t="s">
        <v>1568</v>
      </c>
      <c r="C112" s="812" t="s">
        <v>1321</v>
      </c>
      <c r="D112" s="727">
        <v>3</v>
      </c>
      <c r="E112" s="730" t="s">
        <v>859</v>
      </c>
      <c r="F112" s="740">
        <v>50</v>
      </c>
      <c r="G112" s="843">
        <f t="shared" si="1"/>
        <v>150</v>
      </c>
      <c r="H112" s="775" t="s">
        <v>1693</v>
      </c>
      <c r="I112" s="33" t="s">
        <v>1308</v>
      </c>
    </row>
    <row r="113" spans="1:9" ht="30" customHeight="1">
      <c r="A113" s="33">
        <v>107</v>
      </c>
      <c r="B113" s="719" t="s">
        <v>1569</v>
      </c>
      <c r="C113" s="812" t="s">
        <v>1321</v>
      </c>
      <c r="D113" s="727">
        <v>3</v>
      </c>
      <c r="E113" s="730" t="s">
        <v>859</v>
      </c>
      <c r="F113" s="740">
        <v>40</v>
      </c>
      <c r="G113" s="843">
        <f t="shared" si="1"/>
        <v>120</v>
      </c>
      <c r="H113" s="775" t="s">
        <v>1693</v>
      </c>
      <c r="I113" s="33" t="s">
        <v>1308</v>
      </c>
    </row>
    <row r="114" spans="1:9" ht="30">
      <c r="A114" s="33">
        <v>108</v>
      </c>
      <c r="B114" s="708" t="s">
        <v>1570</v>
      </c>
      <c r="C114" s="812" t="s">
        <v>1321</v>
      </c>
      <c r="D114" s="727">
        <v>1</v>
      </c>
      <c r="E114" s="730" t="s">
        <v>859</v>
      </c>
      <c r="F114" s="740">
        <v>250</v>
      </c>
      <c r="G114" s="843">
        <f t="shared" si="1"/>
        <v>250</v>
      </c>
      <c r="H114" s="775" t="s">
        <v>1693</v>
      </c>
      <c r="I114" s="33" t="s">
        <v>1308</v>
      </c>
    </row>
    <row r="115" spans="1:9" ht="45">
      <c r="A115" s="33">
        <v>109</v>
      </c>
      <c r="B115" s="718" t="s">
        <v>1571</v>
      </c>
      <c r="C115" s="812" t="s">
        <v>1321</v>
      </c>
      <c r="D115" s="727">
        <v>1</v>
      </c>
      <c r="E115" s="730" t="s">
        <v>859</v>
      </c>
      <c r="F115" s="740">
        <v>2500</v>
      </c>
      <c r="G115" s="843">
        <f t="shared" si="1"/>
        <v>2500</v>
      </c>
      <c r="H115" s="775" t="s">
        <v>1693</v>
      </c>
      <c r="I115" s="33" t="s">
        <v>1308</v>
      </c>
    </row>
    <row r="116" spans="1:9" ht="30">
      <c r="A116" s="33">
        <v>110</v>
      </c>
      <c r="B116" s="719" t="s">
        <v>1572</v>
      </c>
      <c r="C116" s="812" t="s">
        <v>1321</v>
      </c>
      <c r="D116" s="727">
        <v>6</v>
      </c>
      <c r="E116" s="730" t="s">
        <v>859</v>
      </c>
      <c r="F116" s="740">
        <v>120</v>
      </c>
      <c r="G116" s="843">
        <f t="shared" si="1"/>
        <v>720</v>
      </c>
      <c r="H116" s="775" t="s">
        <v>1693</v>
      </c>
      <c r="I116" s="33" t="s">
        <v>1308</v>
      </c>
    </row>
    <row r="117" spans="1:9" ht="30">
      <c r="A117" s="33">
        <v>111</v>
      </c>
      <c r="B117" s="709" t="s">
        <v>1573</v>
      </c>
      <c r="C117" s="812" t="s">
        <v>1321</v>
      </c>
      <c r="D117" s="727">
        <v>2</v>
      </c>
      <c r="E117" s="730" t="s">
        <v>859</v>
      </c>
      <c r="F117" s="740">
        <v>270</v>
      </c>
      <c r="G117" s="843">
        <f t="shared" si="1"/>
        <v>540</v>
      </c>
      <c r="H117" s="775" t="s">
        <v>1693</v>
      </c>
      <c r="I117" s="33" t="s">
        <v>1308</v>
      </c>
    </row>
    <row r="118" spans="1:9" ht="45">
      <c r="A118" s="33">
        <v>112</v>
      </c>
      <c r="B118" s="718" t="s">
        <v>1574</v>
      </c>
      <c r="C118" s="812" t="s">
        <v>1321</v>
      </c>
      <c r="D118" s="727">
        <v>1</v>
      </c>
      <c r="E118" s="730" t="s">
        <v>859</v>
      </c>
      <c r="F118" s="740">
        <v>17200</v>
      </c>
      <c r="G118" s="843">
        <f t="shared" si="1"/>
        <v>17200</v>
      </c>
      <c r="H118" s="775" t="s">
        <v>1693</v>
      </c>
      <c r="I118" s="33" t="s">
        <v>1308</v>
      </c>
    </row>
    <row r="119" spans="1:9" ht="26.25">
      <c r="A119" s="33">
        <v>113</v>
      </c>
      <c r="B119" s="709" t="s">
        <v>1575</v>
      </c>
      <c r="C119" s="812" t="s">
        <v>1321</v>
      </c>
      <c r="D119" s="727">
        <v>1</v>
      </c>
      <c r="E119" s="730" t="s">
        <v>859</v>
      </c>
      <c r="F119" s="740">
        <v>1500</v>
      </c>
      <c r="G119" s="843">
        <f t="shared" si="1"/>
        <v>1500</v>
      </c>
      <c r="H119" s="775" t="s">
        <v>1693</v>
      </c>
      <c r="I119" s="33" t="s">
        <v>1308</v>
      </c>
    </row>
    <row r="120" spans="1:9" ht="30">
      <c r="A120" s="33">
        <v>114</v>
      </c>
      <c r="B120" s="709" t="s">
        <v>1576</v>
      </c>
      <c r="C120" s="812" t="s">
        <v>1321</v>
      </c>
      <c r="D120" s="727">
        <v>2</v>
      </c>
      <c r="E120" s="730" t="s">
        <v>859</v>
      </c>
      <c r="F120" s="740">
        <v>1850</v>
      </c>
      <c r="G120" s="843">
        <f t="shared" si="1"/>
        <v>3700</v>
      </c>
      <c r="H120" s="775" t="s">
        <v>1693</v>
      </c>
      <c r="I120" s="33" t="s">
        <v>1308</v>
      </c>
    </row>
    <row r="121" spans="1:9" ht="26.25">
      <c r="A121" s="33">
        <v>115</v>
      </c>
      <c r="B121" s="719" t="s">
        <v>1577</v>
      </c>
      <c r="C121" s="812" t="s">
        <v>1321</v>
      </c>
      <c r="D121" s="727">
        <v>1</v>
      </c>
      <c r="E121" s="730" t="s">
        <v>859</v>
      </c>
      <c r="F121" s="740">
        <v>840</v>
      </c>
      <c r="G121" s="843">
        <f t="shared" si="1"/>
        <v>840</v>
      </c>
      <c r="H121" s="775" t="s">
        <v>1693</v>
      </c>
      <c r="I121" s="33" t="s">
        <v>1308</v>
      </c>
    </row>
    <row r="122" spans="1:9" ht="45">
      <c r="A122" s="33">
        <v>116</v>
      </c>
      <c r="B122" s="709" t="s">
        <v>1578</v>
      </c>
      <c r="C122" s="812" t="s">
        <v>1321</v>
      </c>
      <c r="D122" s="727">
        <v>1</v>
      </c>
      <c r="E122" s="730" t="s">
        <v>859</v>
      </c>
      <c r="F122" s="740">
        <v>2560</v>
      </c>
      <c r="G122" s="843">
        <f t="shared" si="1"/>
        <v>2560</v>
      </c>
      <c r="H122" s="775" t="s">
        <v>1693</v>
      </c>
      <c r="I122" s="33" t="s">
        <v>1308</v>
      </c>
    </row>
    <row r="123" spans="1:9" ht="30">
      <c r="A123" s="33">
        <v>117</v>
      </c>
      <c r="B123" s="709" t="s">
        <v>1579</v>
      </c>
      <c r="C123" s="812" t="s">
        <v>1321</v>
      </c>
      <c r="D123" s="727">
        <v>2</v>
      </c>
      <c r="E123" s="730" t="s">
        <v>859</v>
      </c>
      <c r="F123" s="740">
        <v>2540</v>
      </c>
      <c r="G123" s="843">
        <f t="shared" si="1"/>
        <v>5080</v>
      </c>
      <c r="H123" s="775" t="s">
        <v>1693</v>
      </c>
      <c r="I123" s="33" t="s">
        <v>1308</v>
      </c>
    </row>
    <row r="124" spans="1:9" ht="30">
      <c r="A124" s="33">
        <v>118</v>
      </c>
      <c r="B124" s="719" t="s">
        <v>1580</v>
      </c>
      <c r="C124" s="812" t="s">
        <v>1321</v>
      </c>
      <c r="D124" s="727">
        <v>2</v>
      </c>
      <c r="E124" s="730" t="s">
        <v>859</v>
      </c>
      <c r="F124" s="740">
        <v>270</v>
      </c>
      <c r="G124" s="843">
        <f t="shared" si="1"/>
        <v>540</v>
      </c>
      <c r="H124" s="775" t="s">
        <v>1693</v>
      </c>
      <c r="I124" s="33" t="s">
        <v>1308</v>
      </c>
    </row>
    <row r="125" spans="1:9" ht="45">
      <c r="A125" s="33">
        <v>119</v>
      </c>
      <c r="B125" s="719" t="s">
        <v>1581</v>
      </c>
      <c r="C125" s="812" t="s">
        <v>1321</v>
      </c>
      <c r="D125" s="727">
        <v>1</v>
      </c>
      <c r="E125" s="730" t="s">
        <v>859</v>
      </c>
      <c r="F125" s="740">
        <v>690</v>
      </c>
      <c r="G125" s="843">
        <f t="shared" si="1"/>
        <v>690</v>
      </c>
      <c r="H125" s="775" t="s">
        <v>1693</v>
      </c>
      <c r="I125" s="33" t="s">
        <v>1308</v>
      </c>
    </row>
    <row r="126" spans="1:9" ht="30">
      <c r="A126" s="33">
        <v>120</v>
      </c>
      <c r="B126" s="719" t="s">
        <v>1582</v>
      </c>
      <c r="C126" s="812" t="s">
        <v>1321</v>
      </c>
      <c r="D126" s="727">
        <v>4</v>
      </c>
      <c r="E126" s="730" t="s">
        <v>859</v>
      </c>
      <c r="F126" s="740">
        <v>1830</v>
      </c>
      <c r="G126" s="843">
        <f t="shared" si="1"/>
        <v>7320</v>
      </c>
      <c r="H126" s="775" t="s">
        <v>1693</v>
      </c>
      <c r="I126" s="33" t="s">
        <v>1308</v>
      </c>
    </row>
    <row r="127" spans="1:9" ht="45">
      <c r="A127" s="33">
        <v>121</v>
      </c>
      <c r="B127" s="718" t="s">
        <v>1583</v>
      </c>
      <c r="C127" s="812" t="s">
        <v>1321</v>
      </c>
      <c r="D127" s="727">
        <v>1</v>
      </c>
      <c r="E127" s="730" t="s">
        <v>859</v>
      </c>
      <c r="F127" s="740">
        <v>600</v>
      </c>
      <c r="G127" s="843">
        <f t="shared" si="1"/>
        <v>600</v>
      </c>
      <c r="H127" s="775" t="s">
        <v>1693</v>
      </c>
      <c r="I127" s="33" t="s">
        <v>1308</v>
      </c>
    </row>
    <row r="128" spans="1:9" ht="30">
      <c r="A128" s="33">
        <v>122</v>
      </c>
      <c r="B128" s="718" t="s">
        <v>1584</v>
      </c>
      <c r="C128" s="812" t="s">
        <v>1321</v>
      </c>
      <c r="D128" s="727">
        <v>2</v>
      </c>
      <c r="E128" s="730" t="s">
        <v>859</v>
      </c>
      <c r="F128" s="740">
        <v>600</v>
      </c>
      <c r="G128" s="843">
        <f t="shared" si="1"/>
        <v>1200</v>
      </c>
      <c r="H128" s="775" t="s">
        <v>1693</v>
      </c>
      <c r="I128" s="33" t="s">
        <v>1308</v>
      </c>
    </row>
    <row r="129" spans="1:9" ht="30">
      <c r="A129" s="33">
        <v>123</v>
      </c>
      <c r="B129" s="718" t="s">
        <v>1585</v>
      </c>
      <c r="C129" s="812" t="s">
        <v>1321</v>
      </c>
      <c r="D129" s="727">
        <v>2</v>
      </c>
      <c r="E129" s="730" t="s">
        <v>859</v>
      </c>
      <c r="F129" s="740">
        <v>700</v>
      </c>
      <c r="G129" s="843">
        <f t="shared" si="1"/>
        <v>1400</v>
      </c>
      <c r="H129" s="775" t="s">
        <v>1693</v>
      </c>
      <c r="I129" s="33" t="s">
        <v>1308</v>
      </c>
    </row>
    <row r="130" spans="1:9" ht="30">
      <c r="A130" s="33">
        <v>124</v>
      </c>
      <c r="B130" s="719" t="s">
        <v>1586</v>
      </c>
      <c r="C130" s="812" t="s">
        <v>1321</v>
      </c>
      <c r="D130" s="727">
        <v>3</v>
      </c>
      <c r="E130" s="730" t="s">
        <v>859</v>
      </c>
      <c r="F130" s="740">
        <v>800</v>
      </c>
      <c r="G130" s="843">
        <f t="shared" si="1"/>
        <v>2400</v>
      </c>
      <c r="H130" s="775" t="s">
        <v>1693</v>
      </c>
      <c r="I130" s="33" t="s">
        <v>1308</v>
      </c>
    </row>
    <row r="131" spans="1:9" ht="30">
      <c r="A131" s="33">
        <v>125</v>
      </c>
      <c r="B131" s="719" t="s">
        <v>1587</v>
      </c>
      <c r="C131" s="812" t="s">
        <v>1321</v>
      </c>
      <c r="D131" s="727">
        <v>1</v>
      </c>
      <c r="E131" s="730" t="s">
        <v>859</v>
      </c>
      <c r="F131" s="740">
        <v>900</v>
      </c>
      <c r="G131" s="843">
        <f t="shared" si="1"/>
        <v>900</v>
      </c>
      <c r="H131" s="775" t="s">
        <v>1693</v>
      </c>
      <c r="I131" s="33" t="s">
        <v>1308</v>
      </c>
    </row>
    <row r="132" spans="1:9" ht="30">
      <c r="A132" s="33">
        <v>126</v>
      </c>
      <c r="B132" s="709" t="s">
        <v>1588</v>
      </c>
      <c r="C132" s="812" t="s">
        <v>1321</v>
      </c>
      <c r="D132" s="727">
        <v>2</v>
      </c>
      <c r="E132" s="730" t="s">
        <v>859</v>
      </c>
      <c r="F132" s="740">
        <v>250</v>
      </c>
      <c r="G132" s="843">
        <f t="shared" si="1"/>
        <v>500</v>
      </c>
      <c r="H132" s="775" t="s">
        <v>1693</v>
      </c>
      <c r="I132" s="33" t="s">
        <v>1308</v>
      </c>
    </row>
    <row r="133" spans="1:9" ht="45">
      <c r="A133" s="33">
        <v>127</v>
      </c>
      <c r="B133" s="706" t="s">
        <v>1589</v>
      </c>
      <c r="C133" s="812" t="s">
        <v>1321</v>
      </c>
      <c r="D133" s="727">
        <v>1</v>
      </c>
      <c r="E133" s="730" t="s">
        <v>859</v>
      </c>
      <c r="F133" s="740">
        <v>4200</v>
      </c>
      <c r="G133" s="843">
        <f t="shared" si="1"/>
        <v>4200</v>
      </c>
      <c r="H133" s="775" t="s">
        <v>1693</v>
      </c>
      <c r="I133" s="33" t="s">
        <v>1308</v>
      </c>
    </row>
    <row r="134" spans="1:9" ht="30">
      <c r="A134" s="33">
        <v>128</v>
      </c>
      <c r="B134" s="707" t="s">
        <v>1590</v>
      </c>
      <c r="C134" s="812" t="s">
        <v>1321</v>
      </c>
      <c r="D134" s="727">
        <v>1</v>
      </c>
      <c r="E134" s="730" t="s">
        <v>859</v>
      </c>
      <c r="F134" s="740">
        <v>1720</v>
      </c>
      <c r="G134" s="843">
        <f t="shared" si="1"/>
        <v>1720</v>
      </c>
      <c r="H134" s="775" t="s">
        <v>1693</v>
      </c>
      <c r="I134" s="33" t="s">
        <v>1308</v>
      </c>
    </row>
    <row r="135" spans="1:9" ht="30">
      <c r="A135" s="33">
        <v>129</v>
      </c>
      <c r="B135" s="715" t="s">
        <v>1591</v>
      </c>
      <c r="C135" s="812" t="s">
        <v>1321</v>
      </c>
      <c r="D135" s="727">
        <v>2</v>
      </c>
      <c r="E135" s="730" t="s">
        <v>859</v>
      </c>
      <c r="F135" s="740">
        <v>1900</v>
      </c>
      <c r="G135" s="843">
        <f t="shared" si="1"/>
        <v>3800</v>
      </c>
      <c r="H135" s="775" t="s">
        <v>1693</v>
      </c>
      <c r="I135" s="33" t="s">
        <v>1308</v>
      </c>
    </row>
    <row r="136" spans="1:9" ht="26.25">
      <c r="A136" s="33">
        <v>130</v>
      </c>
      <c r="B136" s="720" t="s">
        <v>1592</v>
      </c>
      <c r="C136" s="812" t="s">
        <v>1321</v>
      </c>
      <c r="D136" s="728">
        <v>1</v>
      </c>
      <c r="E136" s="731" t="s">
        <v>859</v>
      </c>
      <c r="F136" s="740">
        <v>1400</v>
      </c>
      <c r="G136" s="843">
        <f t="shared" ref="G136:G199" si="2">D136*F136</f>
        <v>1400</v>
      </c>
      <c r="H136" s="775" t="s">
        <v>1693</v>
      </c>
      <c r="I136" s="33" t="s">
        <v>1308</v>
      </c>
    </row>
    <row r="137" spans="1:9" ht="30">
      <c r="A137" s="33">
        <v>131</v>
      </c>
      <c r="B137" s="710" t="s">
        <v>1593</v>
      </c>
      <c r="C137" s="812" t="s">
        <v>1321</v>
      </c>
      <c r="D137" s="728">
        <v>3</v>
      </c>
      <c r="E137" s="731" t="s">
        <v>859</v>
      </c>
      <c r="F137" s="740">
        <v>850</v>
      </c>
      <c r="G137" s="843">
        <f t="shared" si="2"/>
        <v>2550</v>
      </c>
      <c r="H137" s="775" t="s">
        <v>1693</v>
      </c>
      <c r="I137" s="33" t="s">
        <v>1308</v>
      </c>
    </row>
    <row r="138" spans="1:9" ht="30">
      <c r="A138" s="33">
        <v>132</v>
      </c>
      <c r="B138" s="710" t="s">
        <v>1594</v>
      </c>
      <c r="C138" s="812" t="s">
        <v>1321</v>
      </c>
      <c r="D138" s="727">
        <v>1</v>
      </c>
      <c r="E138" s="731" t="s">
        <v>859</v>
      </c>
      <c r="F138" s="740">
        <v>4500</v>
      </c>
      <c r="G138" s="843">
        <f t="shared" si="2"/>
        <v>4500</v>
      </c>
      <c r="H138" s="775" t="s">
        <v>1693</v>
      </c>
      <c r="I138" s="33" t="s">
        <v>1308</v>
      </c>
    </row>
    <row r="139" spans="1:9" ht="45">
      <c r="A139" s="33">
        <v>133</v>
      </c>
      <c r="B139" s="710" t="s">
        <v>1595</v>
      </c>
      <c r="C139" s="812" t="s">
        <v>1321</v>
      </c>
      <c r="D139" s="728">
        <v>2</v>
      </c>
      <c r="E139" s="731" t="s">
        <v>859</v>
      </c>
      <c r="F139" s="740">
        <v>1370</v>
      </c>
      <c r="G139" s="843">
        <f t="shared" si="2"/>
        <v>2740</v>
      </c>
      <c r="H139" s="775" t="s">
        <v>1693</v>
      </c>
      <c r="I139" s="33" t="s">
        <v>1308</v>
      </c>
    </row>
    <row r="140" spans="1:9" ht="45">
      <c r="A140" s="33">
        <v>134</v>
      </c>
      <c r="B140" s="720" t="s">
        <v>1596</v>
      </c>
      <c r="C140" s="812" t="s">
        <v>1321</v>
      </c>
      <c r="D140" s="728">
        <v>2</v>
      </c>
      <c r="E140" s="731" t="s">
        <v>859</v>
      </c>
      <c r="F140" s="740">
        <v>620</v>
      </c>
      <c r="G140" s="843">
        <f t="shared" si="2"/>
        <v>1240</v>
      </c>
      <c r="H140" s="775" t="s">
        <v>1693</v>
      </c>
      <c r="I140" s="33" t="s">
        <v>1308</v>
      </c>
    </row>
    <row r="141" spans="1:9" ht="30">
      <c r="A141" s="33">
        <v>135</v>
      </c>
      <c r="B141" s="720" t="s">
        <v>1597</v>
      </c>
      <c r="C141" s="812" t="s">
        <v>1321</v>
      </c>
      <c r="D141" s="728">
        <v>1</v>
      </c>
      <c r="E141" s="731" t="s">
        <v>859</v>
      </c>
      <c r="F141" s="740">
        <v>4500</v>
      </c>
      <c r="G141" s="843">
        <f t="shared" si="2"/>
        <v>4500</v>
      </c>
      <c r="H141" s="775" t="s">
        <v>1693</v>
      </c>
      <c r="I141" s="33" t="s">
        <v>1308</v>
      </c>
    </row>
    <row r="142" spans="1:9" ht="30">
      <c r="A142" s="33">
        <v>136</v>
      </c>
      <c r="B142" s="721" t="s">
        <v>1598</v>
      </c>
      <c r="C142" s="812" t="s">
        <v>1321</v>
      </c>
      <c r="D142" s="728">
        <v>3</v>
      </c>
      <c r="E142" s="731" t="s">
        <v>1666</v>
      </c>
      <c r="F142" s="740">
        <v>250</v>
      </c>
      <c r="G142" s="843">
        <f t="shared" si="2"/>
        <v>750</v>
      </c>
      <c r="H142" s="775" t="s">
        <v>1693</v>
      </c>
      <c r="I142" s="33" t="s">
        <v>1308</v>
      </c>
    </row>
    <row r="143" spans="1:9" ht="30">
      <c r="A143" s="33">
        <v>137</v>
      </c>
      <c r="B143" s="711" t="s">
        <v>1599</v>
      </c>
      <c r="C143" s="812" t="s">
        <v>1321</v>
      </c>
      <c r="D143" s="728">
        <v>10</v>
      </c>
      <c r="E143" s="731" t="s">
        <v>1666</v>
      </c>
      <c r="F143" s="740">
        <v>280</v>
      </c>
      <c r="G143" s="843">
        <f t="shared" si="2"/>
        <v>2800</v>
      </c>
      <c r="H143" s="775" t="s">
        <v>1693</v>
      </c>
      <c r="I143" s="33" t="s">
        <v>1308</v>
      </c>
    </row>
    <row r="144" spans="1:9" ht="30">
      <c r="A144" s="33">
        <v>138</v>
      </c>
      <c r="B144" s="711" t="s">
        <v>1600</v>
      </c>
      <c r="C144" s="812" t="s">
        <v>1321</v>
      </c>
      <c r="D144" s="728">
        <v>10</v>
      </c>
      <c r="E144" s="731" t="s">
        <v>1666</v>
      </c>
      <c r="F144" s="740">
        <v>300</v>
      </c>
      <c r="G144" s="843">
        <f t="shared" si="2"/>
        <v>3000</v>
      </c>
      <c r="H144" s="775" t="s">
        <v>1693</v>
      </c>
      <c r="I144" s="33" t="s">
        <v>1308</v>
      </c>
    </row>
    <row r="145" spans="1:9" ht="30">
      <c r="A145" s="33">
        <v>139</v>
      </c>
      <c r="B145" s="712" t="s">
        <v>1601</v>
      </c>
      <c r="C145" s="812" t="s">
        <v>1321</v>
      </c>
      <c r="D145" s="728">
        <v>3</v>
      </c>
      <c r="E145" s="731" t="s">
        <v>1666</v>
      </c>
      <c r="F145" s="740">
        <v>300</v>
      </c>
      <c r="G145" s="843">
        <f t="shared" si="2"/>
        <v>900</v>
      </c>
      <c r="H145" s="775" t="s">
        <v>1693</v>
      </c>
      <c r="I145" s="33" t="s">
        <v>1308</v>
      </c>
    </row>
    <row r="146" spans="1:9" ht="30">
      <c r="A146" s="33">
        <v>140</v>
      </c>
      <c r="B146" s="710" t="s">
        <v>1602</v>
      </c>
      <c r="C146" s="812" t="s">
        <v>1321</v>
      </c>
      <c r="D146" s="728">
        <v>3</v>
      </c>
      <c r="E146" s="731" t="s">
        <v>1666</v>
      </c>
      <c r="F146" s="740">
        <v>230</v>
      </c>
      <c r="G146" s="843">
        <f t="shared" si="2"/>
        <v>690</v>
      </c>
      <c r="H146" s="775" t="s">
        <v>1693</v>
      </c>
      <c r="I146" s="33" t="s">
        <v>1308</v>
      </c>
    </row>
    <row r="147" spans="1:9" ht="30">
      <c r="A147" s="33">
        <v>141</v>
      </c>
      <c r="B147" s="720" t="s">
        <v>1603</v>
      </c>
      <c r="C147" s="812" t="s">
        <v>1321</v>
      </c>
      <c r="D147" s="728">
        <v>1</v>
      </c>
      <c r="E147" s="732" t="s">
        <v>859</v>
      </c>
      <c r="F147" s="740">
        <v>2580</v>
      </c>
      <c r="G147" s="843">
        <f t="shared" si="2"/>
        <v>2580</v>
      </c>
      <c r="H147" s="775" t="s">
        <v>1693</v>
      </c>
      <c r="I147" s="33" t="s">
        <v>1308</v>
      </c>
    </row>
    <row r="148" spans="1:9" ht="30">
      <c r="A148" s="33">
        <v>142</v>
      </c>
      <c r="B148" s="722" t="s">
        <v>1604</v>
      </c>
      <c r="C148" s="812" t="s">
        <v>1321</v>
      </c>
      <c r="D148" s="728">
        <v>10</v>
      </c>
      <c r="E148" s="731" t="s">
        <v>859</v>
      </c>
      <c r="F148" s="740">
        <v>145</v>
      </c>
      <c r="G148" s="843">
        <f t="shared" si="2"/>
        <v>1450</v>
      </c>
      <c r="H148" s="775" t="s">
        <v>1693</v>
      </c>
      <c r="I148" s="33" t="s">
        <v>1308</v>
      </c>
    </row>
    <row r="149" spans="1:9" ht="30">
      <c r="A149" s="33">
        <v>143</v>
      </c>
      <c r="B149" s="723" t="s">
        <v>1605</v>
      </c>
      <c r="C149" s="844" t="s">
        <v>1321</v>
      </c>
      <c r="D149" s="728">
        <v>8</v>
      </c>
      <c r="E149" s="731" t="s">
        <v>859</v>
      </c>
      <c r="F149" s="740">
        <v>350</v>
      </c>
      <c r="G149" s="843">
        <f t="shared" si="2"/>
        <v>2800</v>
      </c>
      <c r="H149" s="775" t="s">
        <v>1693</v>
      </c>
      <c r="I149" s="33" t="s">
        <v>1308</v>
      </c>
    </row>
    <row r="150" spans="1:9" ht="26.25">
      <c r="A150" s="33">
        <v>144</v>
      </c>
      <c r="B150" s="714" t="s">
        <v>1606</v>
      </c>
      <c r="C150" s="812" t="s">
        <v>1321</v>
      </c>
      <c r="D150" s="728">
        <v>2</v>
      </c>
      <c r="E150" s="731" t="s">
        <v>859</v>
      </c>
      <c r="F150" s="740">
        <v>300</v>
      </c>
      <c r="G150" s="843">
        <f t="shared" si="2"/>
        <v>600</v>
      </c>
      <c r="H150" s="775" t="s">
        <v>1693</v>
      </c>
      <c r="I150" s="33" t="s">
        <v>1308</v>
      </c>
    </row>
    <row r="151" spans="1:9" ht="30">
      <c r="A151" s="33">
        <v>145</v>
      </c>
      <c r="B151" s="714" t="s">
        <v>1607</v>
      </c>
      <c r="C151" s="812" t="s">
        <v>1321</v>
      </c>
      <c r="D151" s="728">
        <v>2</v>
      </c>
      <c r="E151" s="731" t="s">
        <v>1231</v>
      </c>
      <c r="F151" s="740">
        <v>700</v>
      </c>
      <c r="G151" s="843">
        <f t="shared" si="2"/>
        <v>1400</v>
      </c>
      <c r="H151" s="775" t="s">
        <v>1693</v>
      </c>
      <c r="I151" s="33" t="s">
        <v>1308</v>
      </c>
    </row>
    <row r="152" spans="1:9" ht="30">
      <c r="A152" s="33">
        <v>146</v>
      </c>
      <c r="B152" s="705" t="s">
        <v>1608</v>
      </c>
      <c r="C152" s="812" t="s">
        <v>1321</v>
      </c>
      <c r="D152" s="728">
        <v>2</v>
      </c>
      <c r="E152" s="731" t="s">
        <v>1231</v>
      </c>
      <c r="F152" s="740">
        <v>700</v>
      </c>
      <c r="G152" s="843">
        <f t="shared" si="2"/>
        <v>1400</v>
      </c>
      <c r="H152" s="775" t="s">
        <v>1693</v>
      </c>
      <c r="I152" s="33" t="s">
        <v>1308</v>
      </c>
    </row>
    <row r="153" spans="1:9" ht="30">
      <c r="A153" s="33">
        <v>147</v>
      </c>
      <c r="B153" s="714" t="s">
        <v>1609</v>
      </c>
      <c r="C153" s="812" t="s">
        <v>1321</v>
      </c>
      <c r="D153" s="728">
        <v>2</v>
      </c>
      <c r="E153" s="733" t="s">
        <v>859</v>
      </c>
      <c r="F153" s="740">
        <v>500</v>
      </c>
      <c r="G153" s="843">
        <f t="shared" si="2"/>
        <v>1000</v>
      </c>
      <c r="H153" s="775" t="s">
        <v>1693</v>
      </c>
      <c r="I153" s="33" t="s">
        <v>1308</v>
      </c>
    </row>
    <row r="154" spans="1:9" ht="26.25">
      <c r="A154" s="33">
        <v>148</v>
      </c>
      <c r="B154" s="714" t="s">
        <v>1610</v>
      </c>
      <c r="C154" s="812" t="s">
        <v>1321</v>
      </c>
      <c r="D154" s="728">
        <v>2</v>
      </c>
      <c r="E154" s="734" t="s">
        <v>859</v>
      </c>
      <c r="F154" s="740">
        <v>460</v>
      </c>
      <c r="G154" s="843">
        <f t="shared" si="2"/>
        <v>920</v>
      </c>
      <c r="H154" s="775" t="s">
        <v>1693</v>
      </c>
      <c r="I154" s="33" t="s">
        <v>1308</v>
      </c>
    </row>
    <row r="155" spans="1:9" ht="30">
      <c r="A155" s="33">
        <v>149</v>
      </c>
      <c r="B155" s="714" t="s">
        <v>1611</v>
      </c>
      <c r="C155" s="812" t="s">
        <v>1321</v>
      </c>
      <c r="D155" s="728">
        <v>100</v>
      </c>
      <c r="E155" s="731" t="s">
        <v>1667</v>
      </c>
      <c r="F155" s="740">
        <v>40</v>
      </c>
      <c r="G155" s="843">
        <f t="shared" si="2"/>
        <v>4000</v>
      </c>
      <c r="H155" s="775" t="s">
        <v>1693</v>
      </c>
      <c r="I155" s="33" t="s">
        <v>1308</v>
      </c>
    </row>
    <row r="156" spans="1:9" ht="45">
      <c r="A156" s="33">
        <v>150</v>
      </c>
      <c r="B156" s="714" t="s">
        <v>1612</v>
      </c>
      <c r="C156" s="812" t="s">
        <v>1321</v>
      </c>
      <c r="D156" s="728">
        <v>2</v>
      </c>
      <c r="E156" s="731" t="s">
        <v>859</v>
      </c>
      <c r="F156" s="740">
        <v>1790</v>
      </c>
      <c r="G156" s="843">
        <f t="shared" si="2"/>
        <v>3580</v>
      </c>
      <c r="H156" s="775" t="s">
        <v>1693</v>
      </c>
      <c r="I156" s="33" t="s">
        <v>1308</v>
      </c>
    </row>
    <row r="157" spans="1:9" ht="45">
      <c r="A157" s="33">
        <v>151</v>
      </c>
      <c r="B157" s="714" t="s">
        <v>1613</v>
      </c>
      <c r="C157" s="812" t="s">
        <v>1321</v>
      </c>
      <c r="D157" s="728">
        <v>2</v>
      </c>
      <c r="E157" s="731" t="s">
        <v>859</v>
      </c>
      <c r="F157" s="740">
        <v>1790</v>
      </c>
      <c r="G157" s="843">
        <f t="shared" si="2"/>
        <v>3580</v>
      </c>
      <c r="H157" s="775" t="s">
        <v>1693</v>
      </c>
      <c r="I157" s="33" t="s">
        <v>1308</v>
      </c>
    </row>
    <row r="158" spans="1:9" ht="30">
      <c r="A158" s="33">
        <v>152</v>
      </c>
      <c r="B158" s="705" t="s">
        <v>1614</v>
      </c>
      <c r="C158" s="812" t="s">
        <v>1321</v>
      </c>
      <c r="D158" s="728">
        <v>1</v>
      </c>
      <c r="E158" s="731" t="s">
        <v>859</v>
      </c>
      <c r="F158" s="740">
        <v>210</v>
      </c>
      <c r="G158" s="843">
        <f t="shared" si="2"/>
        <v>210</v>
      </c>
      <c r="H158" s="775" t="s">
        <v>1693</v>
      </c>
      <c r="I158" s="33" t="s">
        <v>1308</v>
      </c>
    </row>
    <row r="159" spans="1:9" ht="26.25">
      <c r="A159" s="33">
        <v>153</v>
      </c>
      <c r="B159" s="705" t="s">
        <v>1615</v>
      </c>
      <c r="C159" s="812" t="s">
        <v>1321</v>
      </c>
      <c r="D159" s="728">
        <v>2</v>
      </c>
      <c r="E159" s="731" t="s">
        <v>1231</v>
      </c>
      <c r="F159" s="740">
        <v>12000</v>
      </c>
      <c r="G159" s="843">
        <f t="shared" si="2"/>
        <v>24000</v>
      </c>
      <c r="H159" s="775" t="s">
        <v>1693</v>
      </c>
      <c r="I159" s="33" t="s">
        <v>1308</v>
      </c>
    </row>
    <row r="160" spans="1:9" ht="26.25">
      <c r="A160" s="33">
        <v>154</v>
      </c>
      <c r="B160" s="714" t="s">
        <v>1616</v>
      </c>
      <c r="C160" s="812" t="s">
        <v>1321</v>
      </c>
      <c r="D160" s="728">
        <v>1</v>
      </c>
      <c r="E160" s="731" t="s">
        <v>859</v>
      </c>
      <c r="F160" s="740">
        <v>8500</v>
      </c>
      <c r="G160" s="843">
        <f t="shared" si="2"/>
        <v>8500</v>
      </c>
      <c r="H160" s="775" t="s">
        <v>1693</v>
      </c>
      <c r="I160" s="33" t="s">
        <v>1308</v>
      </c>
    </row>
    <row r="161" spans="1:9" ht="30">
      <c r="A161" s="33">
        <v>155</v>
      </c>
      <c r="B161" s="714" t="s">
        <v>1617</v>
      </c>
      <c r="C161" s="812" t="s">
        <v>1321</v>
      </c>
      <c r="D161" s="728">
        <v>2</v>
      </c>
      <c r="E161" s="731" t="s">
        <v>859</v>
      </c>
      <c r="F161" s="740">
        <v>480</v>
      </c>
      <c r="G161" s="843">
        <f t="shared" si="2"/>
        <v>960</v>
      </c>
      <c r="H161" s="775" t="s">
        <v>1693</v>
      </c>
      <c r="I161" s="33" t="s">
        <v>1308</v>
      </c>
    </row>
    <row r="162" spans="1:9" ht="30">
      <c r="A162" s="33">
        <v>156</v>
      </c>
      <c r="B162" s="714" t="s">
        <v>1618</v>
      </c>
      <c r="C162" s="812" t="s">
        <v>1321</v>
      </c>
      <c r="D162" s="728">
        <v>2</v>
      </c>
      <c r="E162" s="731" t="s">
        <v>859</v>
      </c>
      <c r="F162" s="740">
        <v>550</v>
      </c>
      <c r="G162" s="843">
        <f t="shared" si="2"/>
        <v>1100</v>
      </c>
      <c r="H162" s="775" t="s">
        <v>1693</v>
      </c>
      <c r="I162" s="33" t="s">
        <v>1308</v>
      </c>
    </row>
    <row r="163" spans="1:9" ht="30">
      <c r="A163" s="33">
        <v>157</v>
      </c>
      <c r="B163" s="714" t="s">
        <v>1619</v>
      </c>
      <c r="C163" s="812" t="s">
        <v>1321</v>
      </c>
      <c r="D163" s="728">
        <v>1</v>
      </c>
      <c r="E163" s="735" t="s">
        <v>859</v>
      </c>
      <c r="F163" s="740">
        <v>3600</v>
      </c>
      <c r="G163" s="843">
        <f t="shared" si="2"/>
        <v>3600</v>
      </c>
      <c r="H163" s="775" t="s">
        <v>1693</v>
      </c>
      <c r="I163" s="33" t="s">
        <v>1308</v>
      </c>
    </row>
    <row r="164" spans="1:9" ht="45">
      <c r="A164" s="33">
        <v>158</v>
      </c>
      <c r="B164" s="715" t="s">
        <v>1620</v>
      </c>
      <c r="C164" s="812" t="s">
        <v>1321</v>
      </c>
      <c r="D164" s="728">
        <v>2</v>
      </c>
      <c r="E164" s="728" t="s">
        <v>859</v>
      </c>
      <c r="F164" s="740">
        <v>560</v>
      </c>
      <c r="G164" s="843">
        <f t="shared" si="2"/>
        <v>1120</v>
      </c>
      <c r="H164" s="775" t="s">
        <v>1693</v>
      </c>
      <c r="I164" s="33" t="s">
        <v>1308</v>
      </c>
    </row>
    <row r="165" spans="1:9" ht="26.25">
      <c r="A165" s="33">
        <v>159</v>
      </c>
      <c r="B165" s="714" t="s">
        <v>1621</v>
      </c>
      <c r="C165" s="812" t="s">
        <v>1321</v>
      </c>
      <c r="D165" s="728">
        <v>4</v>
      </c>
      <c r="E165" s="728" t="s">
        <v>859</v>
      </c>
      <c r="F165" s="740">
        <v>720</v>
      </c>
      <c r="G165" s="843">
        <f t="shared" si="2"/>
        <v>2880</v>
      </c>
      <c r="H165" s="775" t="s">
        <v>1693</v>
      </c>
      <c r="I165" s="33" t="s">
        <v>1308</v>
      </c>
    </row>
    <row r="166" spans="1:9" ht="30">
      <c r="A166" s="33">
        <v>160</v>
      </c>
      <c r="B166" s="724" t="s">
        <v>1622</v>
      </c>
      <c r="C166" s="812" t="s">
        <v>1321</v>
      </c>
      <c r="D166" s="728">
        <v>1</v>
      </c>
      <c r="E166" s="728" t="s">
        <v>859</v>
      </c>
      <c r="F166" s="740">
        <v>2300</v>
      </c>
      <c r="G166" s="843">
        <f t="shared" si="2"/>
        <v>2300</v>
      </c>
      <c r="H166" s="775" t="s">
        <v>1693</v>
      </c>
      <c r="I166" s="33" t="s">
        <v>1308</v>
      </c>
    </row>
    <row r="167" spans="1:9" ht="26.25">
      <c r="A167" s="33">
        <v>161</v>
      </c>
      <c r="B167" s="714" t="s">
        <v>1623</v>
      </c>
      <c r="C167" s="812" t="s">
        <v>1321</v>
      </c>
      <c r="D167" s="728">
        <v>1</v>
      </c>
      <c r="E167" s="728" t="s">
        <v>859</v>
      </c>
      <c r="F167" s="740">
        <v>4150</v>
      </c>
      <c r="G167" s="843">
        <f t="shared" si="2"/>
        <v>4150</v>
      </c>
      <c r="H167" s="775" t="s">
        <v>1693</v>
      </c>
      <c r="I167" s="33" t="s">
        <v>1308</v>
      </c>
    </row>
    <row r="168" spans="1:9" ht="26.25">
      <c r="A168" s="33">
        <v>162</v>
      </c>
      <c r="B168" s="724" t="s">
        <v>1624</v>
      </c>
      <c r="C168" s="812" t="s">
        <v>1321</v>
      </c>
      <c r="D168" s="728">
        <v>1</v>
      </c>
      <c r="E168" s="728" t="s">
        <v>859</v>
      </c>
      <c r="F168" s="740">
        <v>2200</v>
      </c>
      <c r="G168" s="843">
        <f t="shared" si="2"/>
        <v>2200</v>
      </c>
      <c r="H168" s="775" t="s">
        <v>1693</v>
      </c>
      <c r="I168" s="33" t="s">
        <v>1308</v>
      </c>
    </row>
    <row r="169" spans="1:9" ht="26.25">
      <c r="A169" s="33">
        <v>163</v>
      </c>
      <c r="B169" s="717" t="s">
        <v>1625</v>
      </c>
      <c r="C169" s="812" t="s">
        <v>1321</v>
      </c>
      <c r="D169" s="728"/>
      <c r="E169" s="466" t="s">
        <v>859</v>
      </c>
      <c r="F169" s="740"/>
      <c r="G169" s="843">
        <f t="shared" si="2"/>
        <v>0</v>
      </c>
      <c r="H169" s="775" t="s">
        <v>1693</v>
      </c>
      <c r="I169" s="33" t="s">
        <v>1308</v>
      </c>
    </row>
    <row r="170" spans="1:9" ht="26.25">
      <c r="A170" s="33">
        <v>164</v>
      </c>
      <c r="B170" s="717" t="s">
        <v>1626</v>
      </c>
      <c r="C170" s="812" t="s">
        <v>1321</v>
      </c>
      <c r="D170" s="728">
        <v>1</v>
      </c>
      <c r="E170" s="466" t="s">
        <v>859</v>
      </c>
      <c r="F170" s="740">
        <v>450</v>
      </c>
      <c r="G170" s="843">
        <f t="shared" si="2"/>
        <v>450</v>
      </c>
      <c r="H170" s="775" t="s">
        <v>1693</v>
      </c>
      <c r="I170" s="33" t="s">
        <v>1308</v>
      </c>
    </row>
    <row r="171" spans="1:9" ht="30">
      <c r="A171" s="33">
        <v>165</v>
      </c>
      <c r="B171" s="714" t="s">
        <v>1627</v>
      </c>
      <c r="C171" s="812" t="s">
        <v>1321</v>
      </c>
      <c r="D171" s="728">
        <v>3</v>
      </c>
      <c r="E171" s="466" t="s">
        <v>859</v>
      </c>
      <c r="F171" s="740">
        <v>750</v>
      </c>
      <c r="G171" s="843">
        <f t="shared" si="2"/>
        <v>2250</v>
      </c>
      <c r="H171" s="775" t="s">
        <v>1693</v>
      </c>
      <c r="I171" s="33" t="s">
        <v>1308</v>
      </c>
    </row>
    <row r="172" spans="1:9" ht="30">
      <c r="A172" s="33">
        <v>166</v>
      </c>
      <c r="B172" s="714" t="s">
        <v>1628</v>
      </c>
      <c r="C172" s="812" t="s">
        <v>1321</v>
      </c>
      <c r="D172" s="729">
        <v>10</v>
      </c>
      <c r="E172" s="736" t="s">
        <v>859</v>
      </c>
      <c r="F172" s="741">
        <v>600</v>
      </c>
      <c r="G172" s="843">
        <f t="shared" si="2"/>
        <v>6000</v>
      </c>
      <c r="H172" s="775" t="s">
        <v>1693</v>
      </c>
      <c r="I172" s="33" t="s">
        <v>1308</v>
      </c>
    </row>
    <row r="173" spans="1:9" ht="26.25">
      <c r="A173" s="33">
        <v>167</v>
      </c>
      <c r="B173" s="702" t="s">
        <v>1629</v>
      </c>
      <c r="C173" s="812" t="s">
        <v>1321</v>
      </c>
      <c r="D173" s="728">
        <v>1</v>
      </c>
      <c r="E173" s="466" t="s">
        <v>859</v>
      </c>
      <c r="F173" s="740">
        <v>1500</v>
      </c>
      <c r="G173" s="843">
        <f t="shared" si="2"/>
        <v>1500</v>
      </c>
      <c r="H173" s="775" t="s">
        <v>1693</v>
      </c>
      <c r="I173" s="33" t="s">
        <v>1308</v>
      </c>
    </row>
    <row r="174" spans="1:9" ht="45">
      <c r="A174" s="33">
        <v>168</v>
      </c>
      <c r="B174" s="715" t="s">
        <v>1630</v>
      </c>
      <c r="C174" s="812" t="s">
        <v>1321</v>
      </c>
      <c r="D174" s="728">
        <v>1</v>
      </c>
      <c r="E174" s="466" t="s">
        <v>859</v>
      </c>
      <c r="F174" s="740">
        <v>2500</v>
      </c>
      <c r="G174" s="843">
        <f t="shared" si="2"/>
        <v>2500</v>
      </c>
      <c r="H174" s="775" t="s">
        <v>1693</v>
      </c>
      <c r="I174" s="33" t="s">
        <v>1308</v>
      </c>
    </row>
    <row r="175" spans="1:9" ht="26.25">
      <c r="A175" s="33">
        <v>169</v>
      </c>
      <c r="B175" s="725" t="s">
        <v>1631</v>
      </c>
      <c r="C175" s="812" t="s">
        <v>1321</v>
      </c>
      <c r="D175" s="728">
        <v>1</v>
      </c>
      <c r="E175" s="466" t="s">
        <v>859</v>
      </c>
      <c r="F175" s="740">
        <v>2500</v>
      </c>
      <c r="G175" s="843">
        <f t="shared" si="2"/>
        <v>2500</v>
      </c>
      <c r="H175" s="775" t="s">
        <v>1693</v>
      </c>
      <c r="I175" s="33" t="s">
        <v>1308</v>
      </c>
    </row>
    <row r="176" spans="1:9" ht="26.25">
      <c r="A176" s="33">
        <v>170</v>
      </c>
      <c r="B176" s="725" t="s">
        <v>1632</v>
      </c>
      <c r="C176" s="812" t="s">
        <v>1321</v>
      </c>
      <c r="D176" s="728">
        <v>1</v>
      </c>
      <c r="E176" s="466" t="s">
        <v>859</v>
      </c>
      <c r="F176" s="740">
        <v>1800</v>
      </c>
      <c r="G176" s="843">
        <f t="shared" si="2"/>
        <v>1800</v>
      </c>
      <c r="H176" s="775" t="s">
        <v>1693</v>
      </c>
      <c r="I176" s="33" t="s">
        <v>1308</v>
      </c>
    </row>
    <row r="177" spans="1:9" ht="30">
      <c r="A177" s="33">
        <v>171</v>
      </c>
      <c r="B177" s="714" t="s">
        <v>1633</v>
      </c>
      <c r="C177" s="812" t="s">
        <v>1321</v>
      </c>
      <c r="D177" s="728">
        <v>3</v>
      </c>
      <c r="E177" s="466" t="s">
        <v>859</v>
      </c>
      <c r="F177" s="740">
        <v>700</v>
      </c>
      <c r="G177" s="843">
        <f t="shared" si="2"/>
        <v>2100</v>
      </c>
      <c r="H177" s="775" t="s">
        <v>1693</v>
      </c>
      <c r="I177" s="33" t="s">
        <v>1308</v>
      </c>
    </row>
    <row r="178" spans="1:9" ht="45">
      <c r="A178" s="33">
        <v>172</v>
      </c>
      <c r="B178" s="715" t="s">
        <v>1634</v>
      </c>
      <c r="C178" s="812" t="s">
        <v>1321</v>
      </c>
      <c r="D178" s="728">
        <v>1</v>
      </c>
      <c r="E178" s="466" t="s">
        <v>859</v>
      </c>
      <c r="F178" s="740">
        <v>3000</v>
      </c>
      <c r="G178" s="843">
        <f t="shared" si="2"/>
        <v>3000</v>
      </c>
      <c r="H178" s="775" t="s">
        <v>1693</v>
      </c>
      <c r="I178" s="33" t="s">
        <v>1308</v>
      </c>
    </row>
    <row r="179" spans="1:9" ht="45">
      <c r="A179" s="33">
        <v>173</v>
      </c>
      <c r="B179" s="715" t="s">
        <v>1635</v>
      </c>
      <c r="C179" s="812" t="s">
        <v>1321</v>
      </c>
      <c r="D179" s="728">
        <v>1</v>
      </c>
      <c r="E179" s="466" t="s">
        <v>859</v>
      </c>
      <c r="F179" s="740">
        <v>4000</v>
      </c>
      <c r="G179" s="843">
        <f t="shared" si="2"/>
        <v>4000</v>
      </c>
      <c r="H179" s="775" t="s">
        <v>1693</v>
      </c>
      <c r="I179" s="33" t="s">
        <v>1308</v>
      </c>
    </row>
    <row r="180" spans="1:9" ht="26.25">
      <c r="A180" s="33">
        <v>174</v>
      </c>
      <c r="B180" s="714" t="s">
        <v>1636</v>
      </c>
      <c r="C180" s="812" t="s">
        <v>1321</v>
      </c>
      <c r="D180" s="728">
        <v>4</v>
      </c>
      <c r="E180" s="466" t="s">
        <v>859</v>
      </c>
      <c r="F180" s="740">
        <v>3700</v>
      </c>
      <c r="G180" s="843">
        <f t="shared" si="2"/>
        <v>14800</v>
      </c>
      <c r="H180" s="775" t="s">
        <v>1693</v>
      </c>
      <c r="I180" s="33" t="s">
        <v>1308</v>
      </c>
    </row>
    <row r="181" spans="1:9" ht="26.25">
      <c r="A181" s="33">
        <v>175</v>
      </c>
      <c r="B181" s="714" t="s">
        <v>1637</v>
      </c>
      <c r="C181" s="812" t="s">
        <v>1321</v>
      </c>
      <c r="D181" s="728">
        <v>2</v>
      </c>
      <c r="E181" s="466" t="s">
        <v>859</v>
      </c>
      <c r="F181" s="740">
        <v>200</v>
      </c>
      <c r="G181" s="843">
        <f t="shared" si="2"/>
        <v>400</v>
      </c>
      <c r="H181" s="775" t="s">
        <v>1693</v>
      </c>
      <c r="I181" s="33" t="s">
        <v>1308</v>
      </c>
    </row>
    <row r="182" spans="1:9" ht="26.25">
      <c r="A182" s="33">
        <v>176</v>
      </c>
      <c r="B182" s="725" t="s">
        <v>1638</v>
      </c>
      <c r="C182" s="812" t="s">
        <v>1321</v>
      </c>
      <c r="D182" s="728">
        <v>20</v>
      </c>
      <c r="E182" s="466" t="s">
        <v>859</v>
      </c>
      <c r="F182" s="740">
        <v>40</v>
      </c>
      <c r="G182" s="843">
        <f t="shared" si="2"/>
        <v>800</v>
      </c>
      <c r="H182" s="775" t="s">
        <v>1693</v>
      </c>
      <c r="I182" s="33" t="s">
        <v>1308</v>
      </c>
    </row>
    <row r="183" spans="1:9" ht="26.25">
      <c r="A183" s="33">
        <v>177</v>
      </c>
      <c r="B183" s="725" t="s">
        <v>1639</v>
      </c>
      <c r="C183" s="812" t="s">
        <v>1321</v>
      </c>
      <c r="D183" s="728">
        <v>20</v>
      </c>
      <c r="E183" s="466" t="s">
        <v>859</v>
      </c>
      <c r="F183" s="740">
        <v>50</v>
      </c>
      <c r="G183" s="843">
        <f t="shared" si="2"/>
        <v>1000</v>
      </c>
      <c r="H183" s="775" t="s">
        <v>1693</v>
      </c>
      <c r="I183" s="33" t="s">
        <v>1308</v>
      </c>
    </row>
    <row r="184" spans="1:9" ht="26.25">
      <c r="A184" s="33">
        <v>178</v>
      </c>
      <c r="B184" s="725" t="s">
        <v>1640</v>
      </c>
      <c r="C184" s="812" t="s">
        <v>1321</v>
      </c>
      <c r="D184" s="728">
        <v>20</v>
      </c>
      <c r="E184" s="466" t="s">
        <v>859</v>
      </c>
      <c r="F184" s="740">
        <v>60</v>
      </c>
      <c r="G184" s="843">
        <f t="shared" si="2"/>
        <v>1200</v>
      </c>
      <c r="H184" s="775" t="s">
        <v>1693</v>
      </c>
      <c r="I184" s="33" t="s">
        <v>1308</v>
      </c>
    </row>
    <row r="185" spans="1:9" ht="30">
      <c r="A185" s="33">
        <v>179</v>
      </c>
      <c r="B185" s="725" t="s">
        <v>1641</v>
      </c>
      <c r="C185" s="812" t="s">
        <v>1321</v>
      </c>
      <c r="D185" s="728">
        <v>2</v>
      </c>
      <c r="E185" s="466" t="s">
        <v>859</v>
      </c>
      <c r="F185" s="740">
        <v>1560</v>
      </c>
      <c r="G185" s="843">
        <f t="shared" si="2"/>
        <v>3120</v>
      </c>
      <c r="H185" s="775" t="s">
        <v>1693</v>
      </c>
      <c r="I185" s="33" t="s">
        <v>1308</v>
      </c>
    </row>
    <row r="186" spans="1:9" ht="45">
      <c r="A186" s="33">
        <v>180</v>
      </c>
      <c r="B186" s="725" t="s">
        <v>1642</v>
      </c>
      <c r="C186" s="812" t="s">
        <v>1321</v>
      </c>
      <c r="D186" s="728">
        <v>1</v>
      </c>
      <c r="E186" s="466" t="s">
        <v>859</v>
      </c>
      <c r="F186" s="740">
        <v>6500</v>
      </c>
      <c r="G186" s="843">
        <f t="shared" si="2"/>
        <v>6500</v>
      </c>
      <c r="H186" s="775" t="s">
        <v>1693</v>
      </c>
      <c r="I186" s="33" t="s">
        <v>1308</v>
      </c>
    </row>
    <row r="187" spans="1:9" ht="30">
      <c r="A187" s="33">
        <v>181</v>
      </c>
      <c r="B187" s="714" t="s">
        <v>1643</v>
      </c>
      <c r="C187" s="812" t="s">
        <v>1321</v>
      </c>
      <c r="D187" s="728">
        <v>2</v>
      </c>
      <c r="E187" s="466" t="s">
        <v>859</v>
      </c>
      <c r="F187" s="740">
        <v>1300</v>
      </c>
      <c r="G187" s="843">
        <f t="shared" si="2"/>
        <v>2600</v>
      </c>
      <c r="H187" s="775" t="s">
        <v>1693</v>
      </c>
      <c r="I187" s="33" t="s">
        <v>1308</v>
      </c>
    </row>
    <row r="188" spans="1:9" ht="30">
      <c r="A188" s="33">
        <v>182</v>
      </c>
      <c r="B188" s="714" t="s">
        <v>1644</v>
      </c>
      <c r="C188" s="812" t="s">
        <v>1321</v>
      </c>
      <c r="D188" s="728">
        <v>2</v>
      </c>
      <c r="E188" s="466" t="s">
        <v>859</v>
      </c>
      <c r="F188" s="740">
        <v>3000</v>
      </c>
      <c r="G188" s="843">
        <f t="shared" si="2"/>
        <v>6000</v>
      </c>
      <c r="H188" s="775" t="s">
        <v>1693</v>
      </c>
      <c r="I188" s="33" t="s">
        <v>1308</v>
      </c>
    </row>
    <row r="189" spans="1:9" ht="30">
      <c r="A189" s="33">
        <v>183</v>
      </c>
      <c r="B189" s="715" t="s">
        <v>1645</v>
      </c>
      <c r="C189" s="812" t="s">
        <v>1321</v>
      </c>
      <c r="D189" s="728">
        <v>2</v>
      </c>
      <c r="E189" s="466" t="s">
        <v>859</v>
      </c>
      <c r="F189" s="740">
        <v>1260</v>
      </c>
      <c r="G189" s="843">
        <f t="shared" si="2"/>
        <v>2520</v>
      </c>
      <c r="H189" s="775" t="s">
        <v>1693</v>
      </c>
      <c r="I189" s="33" t="s">
        <v>1308</v>
      </c>
    </row>
    <row r="190" spans="1:9" ht="26.25">
      <c r="A190" s="33">
        <v>184</v>
      </c>
      <c r="B190" s="714" t="s">
        <v>1646</v>
      </c>
      <c r="C190" s="812" t="s">
        <v>1321</v>
      </c>
      <c r="D190" s="728">
        <v>6</v>
      </c>
      <c r="E190" s="466" t="s">
        <v>859</v>
      </c>
      <c r="F190" s="740">
        <v>2500</v>
      </c>
      <c r="G190" s="843">
        <f t="shared" si="2"/>
        <v>15000</v>
      </c>
      <c r="H190" s="775" t="s">
        <v>1693</v>
      </c>
      <c r="I190" s="33" t="s">
        <v>1308</v>
      </c>
    </row>
    <row r="191" spans="1:9" ht="30">
      <c r="A191" s="33">
        <v>185</v>
      </c>
      <c r="B191" s="715" t="s">
        <v>1647</v>
      </c>
      <c r="C191" s="812" t="s">
        <v>1321</v>
      </c>
      <c r="D191" s="728">
        <v>1</v>
      </c>
      <c r="E191" s="466" t="s">
        <v>859</v>
      </c>
      <c r="F191" s="740">
        <v>550</v>
      </c>
      <c r="G191" s="843">
        <f t="shared" si="2"/>
        <v>550</v>
      </c>
      <c r="H191" s="775" t="s">
        <v>1693</v>
      </c>
      <c r="I191" s="33" t="s">
        <v>1308</v>
      </c>
    </row>
    <row r="192" spans="1:9" ht="30">
      <c r="A192" s="33">
        <v>186</v>
      </c>
      <c r="B192" s="725" t="s">
        <v>1648</v>
      </c>
      <c r="C192" s="812" t="s">
        <v>1321</v>
      </c>
      <c r="D192" s="728">
        <v>1</v>
      </c>
      <c r="E192" s="466" t="s">
        <v>859</v>
      </c>
      <c r="F192" s="740">
        <v>3200</v>
      </c>
      <c r="G192" s="843">
        <f t="shared" si="2"/>
        <v>3200</v>
      </c>
      <c r="H192" s="775" t="s">
        <v>1693</v>
      </c>
      <c r="I192" s="33" t="s">
        <v>1308</v>
      </c>
    </row>
    <row r="193" spans="1:9" ht="30">
      <c r="A193" s="33">
        <v>187</v>
      </c>
      <c r="B193" s="715" t="s">
        <v>1649</v>
      </c>
      <c r="C193" s="812" t="s">
        <v>1321</v>
      </c>
      <c r="D193" s="728">
        <v>1</v>
      </c>
      <c r="E193" s="466" t="s">
        <v>859</v>
      </c>
      <c r="F193" s="740">
        <v>2100</v>
      </c>
      <c r="G193" s="843">
        <f t="shared" si="2"/>
        <v>2100</v>
      </c>
      <c r="H193" s="775" t="s">
        <v>1693</v>
      </c>
      <c r="I193" s="33" t="s">
        <v>1308</v>
      </c>
    </row>
    <row r="194" spans="1:9" ht="30">
      <c r="A194" s="33">
        <v>188</v>
      </c>
      <c r="B194" s="715" t="s">
        <v>1650</v>
      </c>
      <c r="C194" s="812" t="s">
        <v>1321</v>
      </c>
      <c r="D194" s="728">
        <v>6</v>
      </c>
      <c r="E194" s="466" t="s">
        <v>859</v>
      </c>
      <c r="F194" s="740">
        <v>350</v>
      </c>
      <c r="G194" s="843">
        <f t="shared" si="2"/>
        <v>2100</v>
      </c>
      <c r="H194" s="775" t="s">
        <v>1693</v>
      </c>
      <c r="I194" s="33" t="s">
        <v>1308</v>
      </c>
    </row>
    <row r="195" spans="1:9" ht="30">
      <c r="A195" s="33">
        <v>189</v>
      </c>
      <c r="B195" s="725" t="s">
        <v>1651</v>
      </c>
      <c r="C195" s="812" t="s">
        <v>1321</v>
      </c>
      <c r="D195" s="728">
        <v>2</v>
      </c>
      <c r="E195" s="466" t="s">
        <v>859</v>
      </c>
      <c r="F195" s="740">
        <v>350</v>
      </c>
      <c r="G195" s="843">
        <f t="shared" si="2"/>
        <v>700</v>
      </c>
      <c r="H195" s="775" t="s">
        <v>1693</v>
      </c>
      <c r="I195" s="33" t="s">
        <v>1308</v>
      </c>
    </row>
    <row r="196" spans="1:9" ht="30">
      <c r="A196" s="33">
        <v>190</v>
      </c>
      <c r="B196" s="714" t="s">
        <v>1652</v>
      </c>
      <c r="C196" s="812" t="s">
        <v>1321</v>
      </c>
      <c r="D196" s="728">
        <v>1</v>
      </c>
      <c r="E196" s="466" t="s">
        <v>859</v>
      </c>
      <c r="F196" s="740">
        <v>600</v>
      </c>
      <c r="G196" s="843">
        <f t="shared" si="2"/>
        <v>600</v>
      </c>
      <c r="H196" s="775" t="s">
        <v>1693</v>
      </c>
      <c r="I196" s="33" t="s">
        <v>1308</v>
      </c>
    </row>
    <row r="197" spans="1:9" ht="26.25">
      <c r="A197" s="33">
        <v>191</v>
      </c>
      <c r="B197" s="717" t="s">
        <v>1653</v>
      </c>
      <c r="C197" s="812" t="s">
        <v>1321</v>
      </c>
      <c r="D197" s="728">
        <v>1</v>
      </c>
      <c r="E197" s="466" t="s">
        <v>859</v>
      </c>
      <c r="F197" s="740">
        <v>1500</v>
      </c>
      <c r="G197" s="843">
        <f t="shared" si="2"/>
        <v>1500</v>
      </c>
      <c r="H197" s="775" t="s">
        <v>1693</v>
      </c>
      <c r="I197" s="33" t="s">
        <v>1308</v>
      </c>
    </row>
    <row r="198" spans="1:9" ht="30">
      <c r="A198" s="33">
        <v>192</v>
      </c>
      <c r="B198" s="714" t="s">
        <v>1654</v>
      </c>
      <c r="C198" s="812" t="s">
        <v>1321</v>
      </c>
      <c r="D198" s="728">
        <v>4</v>
      </c>
      <c r="E198" s="466" t="s">
        <v>859</v>
      </c>
      <c r="F198" s="740">
        <v>1000</v>
      </c>
      <c r="G198" s="843">
        <f t="shared" si="2"/>
        <v>4000</v>
      </c>
      <c r="H198" s="775" t="s">
        <v>1693</v>
      </c>
      <c r="I198" s="33" t="s">
        <v>1308</v>
      </c>
    </row>
    <row r="199" spans="1:9" ht="30">
      <c r="A199" s="33">
        <v>193</v>
      </c>
      <c r="B199" s="714" t="s">
        <v>1655</v>
      </c>
      <c r="C199" s="812" t="s">
        <v>1321</v>
      </c>
      <c r="D199" s="728">
        <v>6</v>
      </c>
      <c r="E199" s="466" t="s">
        <v>859</v>
      </c>
      <c r="F199" s="740">
        <v>1100</v>
      </c>
      <c r="G199" s="843">
        <f t="shared" si="2"/>
        <v>6600</v>
      </c>
      <c r="H199" s="775" t="s">
        <v>1693</v>
      </c>
      <c r="I199" s="33" t="s">
        <v>1308</v>
      </c>
    </row>
    <row r="200" spans="1:9" ht="26.25">
      <c r="A200" s="33">
        <v>194</v>
      </c>
      <c r="B200" s="714" t="s">
        <v>1656</v>
      </c>
      <c r="C200" s="812" t="s">
        <v>1321</v>
      </c>
      <c r="D200" s="728">
        <v>8</v>
      </c>
      <c r="E200" s="466" t="s">
        <v>859</v>
      </c>
      <c r="F200" s="740">
        <v>130</v>
      </c>
      <c r="G200" s="843">
        <f t="shared" ref="G200:G209" si="3">D200*F200</f>
        <v>1040</v>
      </c>
      <c r="H200" s="775" t="s">
        <v>1693</v>
      </c>
      <c r="I200" s="33" t="s">
        <v>1308</v>
      </c>
    </row>
    <row r="201" spans="1:9" ht="26.25">
      <c r="A201" s="33">
        <v>195</v>
      </c>
      <c r="B201" s="705" t="s">
        <v>1657</v>
      </c>
      <c r="C201" s="812" t="s">
        <v>1321</v>
      </c>
      <c r="D201" s="728">
        <v>1</v>
      </c>
      <c r="E201" s="466" t="s">
        <v>859</v>
      </c>
      <c r="F201" s="740">
        <v>10000</v>
      </c>
      <c r="G201" s="843">
        <f t="shared" si="3"/>
        <v>10000</v>
      </c>
      <c r="H201" s="775" t="s">
        <v>1693</v>
      </c>
      <c r="I201" s="33" t="s">
        <v>1308</v>
      </c>
    </row>
    <row r="202" spans="1:9" ht="26.25">
      <c r="A202" s="33">
        <v>196</v>
      </c>
      <c r="B202" s="701" t="s">
        <v>1658</v>
      </c>
      <c r="C202" s="812" t="s">
        <v>1321</v>
      </c>
      <c r="D202" s="728">
        <v>1</v>
      </c>
      <c r="E202" s="728" t="s">
        <v>1231</v>
      </c>
      <c r="F202" s="740">
        <v>3000</v>
      </c>
      <c r="G202" s="843">
        <f t="shared" si="3"/>
        <v>3000</v>
      </c>
      <c r="H202" s="775" t="s">
        <v>1693</v>
      </c>
      <c r="I202" s="33" t="s">
        <v>1308</v>
      </c>
    </row>
    <row r="203" spans="1:9" ht="26.25">
      <c r="A203" s="33">
        <v>197</v>
      </c>
      <c r="B203" s="701" t="s">
        <v>1659</v>
      </c>
      <c r="C203" s="812" t="s">
        <v>1321</v>
      </c>
      <c r="D203" s="728">
        <v>1</v>
      </c>
      <c r="E203" s="728" t="s">
        <v>1231</v>
      </c>
      <c r="F203" s="740">
        <v>2500</v>
      </c>
      <c r="G203" s="843">
        <f t="shared" si="3"/>
        <v>2500</v>
      </c>
      <c r="H203" s="775" t="s">
        <v>1693</v>
      </c>
      <c r="I203" s="33" t="s">
        <v>1308</v>
      </c>
    </row>
    <row r="204" spans="1:9" ht="26.25">
      <c r="A204" s="33">
        <v>198</v>
      </c>
      <c r="B204" s="726" t="s">
        <v>1660</v>
      </c>
      <c r="C204" s="812" t="s">
        <v>1321</v>
      </c>
      <c r="D204" s="728">
        <v>1</v>
      </c>
      <c r="E204" s="728" t="s">
        <v>859</v>
      </c>
      <c r="F204" s="740">
        <v>5100</v>
      </c>
      <c r="G204" s="843">
        <f t="shared" si="3"/>
        <v>5100</v>
      </c>
      <c r="H204" s="775" t="s">
        <v>1693</v>
      </c>
      <c r="I204" s="33" t="s">
        <v>1308</v>
      </c>
    </row>
    <row r="205" spans="1:9" ht="26.25">
      <c r="A205" s="33">
        <v>199</v>
      </c>
      <c r="B205" s="726" t="s">
        <v>1661</v>
      </c>
      <c r="C205" s="812" t="s">
        <v>1321</v>
      </c>
      <c r="D205" s="728">
        <v>1</v>
      </c>
      <c r="E205" s="728" t="s">
        <v>859</v>
      </c>
      <c r="F205" s="740">
        <v>4500</v>
      </c>
      <c r="G205" s="843">
        <f t="shared" si="3"/>
        <v>4500</v>
      </c>
      <c r="H205" s="775" t="s">
        <v>1693</v>
      </c>
      <c r="I205" s="33" t="s">
        <v>1308</v>
      </c>
    </row>
    <row r="206" spans="1:9" ht="26.25">
      <c r="A206" s="33">
        <v>200</v>
      </c>
      <c r="B206" s="726" t="s">
        <v>1662</v>
      </c>
      <c r="C206" s="812" t="s">
        <v>1321</v>
      </c>
      <c r="D206" s="728">
        <v>1</v>
      </c>
      <c r="E206" s="728" t="s">
        <v>859</v>
      </c>
      <c r="F206" s="740">
        <v>4400</v>
      </c>
      <c r="G206" s="843">
        <f t="shared" si="3"/>
        <v>4400</v>
      </c>
      <c r="H206" s="775" t="s">
        <v>1693</v>
      </c>
      <c r="I206" s="33" t="s">
        <v>1308</v>
      </c>
    </row>
    <row r="207" spans="1:9" ht="26.25">
      <c r="A207" s="33">
        <v>201</v>
      </c>
      <c r="B207" s="726" t="s">
        <v>1663</v>
      </c>
      <c r="C207" s="812" t="s">
        <v>1321</v>
      </c>
      <c r="D207" s="728">
        <v>1</v>
      </c>
      <c r="E207" s="728" t="s">
        <v>859</v>
      </c>
      <c r="F207" s="740">
        <v>4200</v>
      </c>
      <c r="G207" s="843">
        <f t="shared" si="3"/>
        <v>4200</v>
      </c>
      <c r="H207" s="775" t="s">
        <v>1693</v>
      </c>
      <c r="I207" s="33" t="s">
        <v>1308</v>
      </c>
    </row>
    <row r="208" spans="1:9" ht="26.25">
      <c r="A208" s="33">
        <v>202</v>
      </c>
      <c r="B208" s="725" t="s">
        <v>1664</v>
      </c>
      <c r="C208" s="812" t="s">
        <v>1321</v>
      </c>
      <c r="D208" s="728">
        <v>1</v>
      </c>
      <c r="E208" s="728" t="s">
        <v>859</v>
      </c>
      <c r="F208" s="740">
        <v>5200</v>
      </c>
      <c r="G208" s="843">
        <f t="shared" si="3"/>
        <v>5200</v>
      </c>
      <c r="H208" s="775" t="s">
        <v>1693</v>
      </c>
      <c r="I208" s="33" t="s">
        <v>1308</v>
      </c>
    </row>
    <row r="209" spans="1:9" ht="26.25">
      <c r="A209" s="33">
        <v>203</v>
      </c>
      <c r="B209" s="725" t="s">
        <v>1665</v>
      </c>
      <c r="C209" s="812" t="s">
        <v>1321</v>
      </c>
      <c r="D209" s="728">
        <v>1</v>
      </c>
      <c r="E209" s="728" t="s">
        <v>859</v>
      </c>
      <c r="F209" s="740">
        <v>23500</v>
      </c>
      <c r="G209" s="843">
        <f t="shared" si="3"/>
        <v>23500</v>
      </c>
      <c r="H209" s="775" t="s">
        <v>1693</v>
      </c>
      <c r="I209" s="33" t="s">
        <v>1308</v>
      </c>
    </row>
    <row r="211" spans="1:9" ht="15.75">
      <c r="B211" s="633" t="s">
        <v>833</v>
      </c>
      <c r="G211" s="846">
        <v>51100</v>
      </c>
    </row>
    <row r="213" spans="1:9" ht="26.25">
      <c r="A213" s="33">
        <v>1</v>
      </c>
      <c r="B213" s="743" t="s">
        <v>1668</v>
      </c>
      <c r="C213" s="812" t="s">
        <v>1321</v>
      </c>
      <c r="D213" s="746">
        <v>1</v>
      </c>
      <c r="E213" s="746" t="s">
        <v>859</v>
      </c>
      <c r="F213" s="752">
        <v>2500</v>
      </c>
      <c r="G213" s="843">
        <f>D213*F213</f>
        <v>2500</v>
      </c>
      <c r="H213" s="775" t="s">
        <v>1693</v>
      </c>
      <c r="I213" s="33" t="s">
        <v>1308</v>
      </c>
    </row>
    <row r="214" spans="1:9" ht="26.25">
      <c r="A214" s="33">
        <v>2</v>
      </c>
      <c r="B214" s="847" t="s">
        <v>1669</v>
      </c>
      <c r="C214" s="812" t="s">
        <v>1321</v>
      </c>
      <c r="D214" s="751">
        <v>4</v>
      </c>
      <c r="E214" s="747" t="s">
        <v>859</v>
      </c>
      <c r="F214" s="752">
        <v>10000</v>
      </c>
      <c r="G214" s="843">
        <f t="shared" ref="G214:G218" si="4">D214*F214</f>
        <v>40000</v>
      </c>
      <c r="H214" s="775" t="s">
        <v>1693</v>
      </c>
      <c r="I214" s="33" t="s">
        <v>1308</v>
      </c>
    </row>
    <row r="215" spans="1:9" ht="26.25">
      <c r="A215" s="33">
        <v>3</v>
      </c>
      <c r="B215" s="847" t="s">
        <v>1670</v>
      </c>
      <c r="C215" s="812" t="s">
        <v>1321</v>
      </c>
      <c r="D215" s="751">
        <v>2</v>
      </c>
      <c r="E215" s="747" t="s">
        <v>859</v>
      </c>
      <c r="F215" s="752">
        <v>500</v>
      </c>
      <c r="G215" s="843">
        <f t="shared" si="4"/>
        <v>1000</v>
      </c>
      <c r="H215" s="775" t="s">
        <v>1693</v>
      </c>
      <c r="I215" s="33" t="s">
        <v>1308</v>
      </c>
    </row>
    <row r="216" spans="1:9" ht="31.5">
      <c r="A216" s="33">
        <v>4</v>
      </c>
      <c r="B216" s="847" t="s">
        <v>1671</v>
      </c>
      <c r="C216" s="812" t="s">
        <v>1321</v>
      </c>
      <c r="D216" s="746">
        <v>3</v>
      </c>
      <c r="E216" s="748" t="s">
        <v>1231</v>
      </c>
      <c r="F216" s="752">
        <v>1200</v>
      </c>
      <c r="G216" s="843">
        <f t="shared" si="4"/>
        <v>3600</v>
      </c>
      <c r="H216" s="775" t="s">
        <v>1693</v>
      </c>
      <c r="I216" s="33" t="s">
        <v>1308</v>
      </c>
    </row>
    <row r="217" spans="1:9" ht="26.25">
      <c r="A217" s="33">
        <v>5</v>
      </c>
      <c r="B217" s="744" t="s">
        <v>1672</v>
      </c>
      <c r="C217" s="812" t="s">
        <v>1321</v>
      </c>
      <c r="D217" s="746">
        <v>1</v>
      </c>
      <c r="E217" s="749" t="s">
        <v>859</v>
      </c>
      <c r="F217" s="752">
        <v>1500</v>
      </c>
      <c r="G217" s="843">
        <f t="shared" si="4"/>
        <v>1500</v>
      </c>
      <c r="H217" s="775" t="s">
        <v>1693</v>
      </c>
      <c r="I217" s="33" t="s">
        <v>1308</v>
      </c>
    </row>
    <row r="218" spans="1:9" ht="26.25">
      <c r="A218" s="33">
        <v>6</v>
      </c>
      <c r="B218" s="745" t="s">
        <v>1673</v>
      </c>
      <c r="C218" s="812" t="s">
        <v>1321</v>
      </c>
      <c r="D218" s="746">
        <v>1</v>
      </c>
      <c r="E218" s="750" t="s">
        <v>859</v>
      </c>
      <c r="F218" s="752">
        <v>2500</v>
      </c>
      <c r="G218" s="843">
        <f t="shared" si="4"/>
        <v>2500</v>
      </c>
      <c r="H218" s="775" t="s">
        <v>1693</v>
      </c>
      <c r="I218" s="33" t="s">
        <v>1308</v>
      </c>
    </row>
  </sheetData>
  <mergeCells count="9">
    <mergeCell ref="G5:G6"/>
    <mergeCell ref="F3:H3"/>
    <mergeCell ref="B5:B6"/>
    <mergeCell ref="C5:C6"/>
    <mergeCell ref="D5:D6"/>
    <mergeCell ref="E5:E6"/>
    <mergeCell ref="F5:F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46" zoomScaleNormal="100" workbookViewId="0">
      <selection activeCell="H58" sqref="H58"/>
    </sheetView>
  </sheetViews>
  <sheetFormatPr defaultRowHeight="12.75"/>
  <cols>
    <col min="1" max="1" width="5.42578125" style="676" customWidth="1"/>
    <col min="2" max="2" width="46.28515625" style="680" customWidth="1"/>
    <col min="3" max="3" width="12.28515625" style="680" customWidth="1"/>
    <col min="4" max="4" width="6.140625" style="676" customWidth="1"/>
    <col min="5" max="5" width="8.5703125" style="676" customWidth="1"/>
    <col min="6" max="6" width="16.140625" style="38" customWidth="1"/>
    <col min="7" max="7" width="17.5703125" style="3" customWidth="1"/>
    <col min="8" max="8" width="9.5703125" style="680" customWidth="1"/>
    <col min="9" max="9" width="15.140625" style="896" customWidth="1"/>
    <col min="10" max="16384" width="9.140625" style="676"/>
  </cols>
  <sheetData>
    <row r="1" spans="1:9" ht="39.75" customHeight="1"/>
    <row r="2" spans="1:9">
      <c r="B2" s="681" t="s">
        <v>1773</v>
      </c>
    </row>
    <row r="3" spans="1:9" ht="22.5" customHeight="1">
      <c r="B3" s="681"/>
    </row>
    <row r="4" spans="1:9" ht="15.75" customHeight="1">
      <c r="A4" s="756" t="s">
        <v>2</v>
      </c>
      <c r="B4" s="1067" t="s">
        <v>1276</v>
      </c>
      <c r="C4" s="1067" t="s">
        <v>1277</v>
      </c>
      <c r="D4" s="1067" t="s">
        <v>5</v>
      </c>
      <c r="E4" s="1094" t="s">
        <v>421</v>
      </c>
      <c r="F4" s="1069" t="s">
        <v>582</v>
      </c>
      <c r="G4" s="1092" t="s">
        <v>1284</v>
      </c>
      <c r="H4" s="1055" t="s">
        <v>1307</v>
      </c>
      <c r="I4" s="1094" t="s">
        <v>1279</v>
      </c>
    </row>
    <row r="5" spans="1:9" ht="26.25" customHeight="1">
      <c r="A5" s="756" t="s">
        <v>1275</v>
      </c>
      <c r="B5" s="1067"/>
      <c r="C5" s="1067"/>
      <c r="D5" s="1067"/>
      <c r="E5" s="1094"/>
      <c r="F5" s="1069"/>
      <c r="G5" s="1093"/>
      <c r="H5" s="1056"/>
      <c r="I5" s="1094"/>
    </row>
    <row r="6" spans="1:9" ht="38.25">
      <c r="A6" s="675"/>
      <c r="B6" s="813" t="s">
        <v>605</v>
      </c>
      <c r="C6" s="787" t="s">
        <v>1321</v>
      </c>
      <c r="D6" s="814">
        <v>1</v>
      </c>
      <c r="E6" s="677" t="s">
        <v>590</v>
      </c>
      <c r="F6" s="778">
        <v>1225248</v>
      </c>
      <c r="G6" s="816">
        <f>D6*F6</f>
        <v>1225248</v>
      </c>
      <c r="H6" s="678" t="s">
        <v>388</v>
      </c>
      <c r="I6" s="897" t="s">
        <v>1308</v>
      </c>
    </row>
    <row r="7" spans="1:9">
      <c r="A7" s="1119" t="s">
        <v>1687</v>
      </c>
      <c r="B7" s="1120"/>
      <c r="C7" s="1120"/>
      <c r="D7" s="1120"/>
      <c r="E7" s="1120"/>
      <c r="F7" s="1121"/>
      <c r="G7" s="865">
        <v>1225248</v>
      </c>
      <c r="H7" s="678"/>
      <c r="I7" s="897"/>
    </row>
    <row r="8" spans="1:9" ht="25.5">
      <c r="A8" s="675"/>
      <c r="B8" s="821" t="s">
        <v>613</v>
      </c>
      <c r="C8" s="787" t="s">
        <v>1321</v>
      </c>
      <c r="D8" s="822">
        <v>1</v>
      </c>
      <c r="E8" s="677" t="s">
        <v>590</v>
      </c>
      <c r="F8" s="778">
        <v>850000</v>
      </c>
      <c r="G8" s="816">
        <f>D8*F8</f>
        <v>850000</v>
      </c>
      <c r="H8" s="678" t="s">
        <v>389</v>
      </c>
      <c r="I8" s="897" t="s">
        <v>1308</v>
      </c>
    </row>
    <row r="9" spans="1:9">
      <c r="A9" s="1119" t="s">
        <v>1688</v>
      </c>
      <c r="B9" s="1120"/>
      <c r="C9" s="1120"/>
      <c r="D9" s="1120"/>
      <c r="E9" s="1120"/>
      <c r="F9" s="1121"/>
      <c r="G9" s="865">
        <v>850000</v>
      </c>
      <c r="H9" s="678"/>
      <c r="I9" s="897"/>
    </row>
    <row r="10" spans="1:9">
      <c r="A10" s="675"/>
      <c r="B10" s="425" t="s">
        <v>609</v>
      </c>
      <c r="C10" s="787"/>
      <c r="D10" s="822">
        <v>1</v>
      </c>
      <c r="E10" s="677" t="s">
        <v>590</v>
      </c>
      <c r="F10" s="778">
        <v>375000</v>
      </c>
      <c r="G10" s="816">
        <f>D10*F10</f>
        <v>375000</v>
      </c>
      <c r="H10" s="678" t="s">
        <v>390</v>
      </c>
      <c r="I10" s="897" t="s">
        <v>1308</v>
      </c>
    </row>
    <row r="11" spans="1:9">
      <c r="A11" s="1119" t="s">
        <v>1678</v>
      </c>
      <c r="B11" s="1120"/>
      <c r="C11" s="1120"/>
      <c r="D11" s="1120"/>
      <c r="E11" s="1120"/>
      <c r="F11" s="1121"/>
      <c r="G11" s="864">
        <v>375000</v>
      </c>
      <c r="H11" s="678"/>
      <c r="I11" s="897"/>
    </row>
    <row r="12" spans="1:9" ht="25.5">
      <c r="A12" s="675"/>
      <c r="B12" s="821" t="s">
        <v>612</v>
      </c>
      <c r="C12" s="787" t="s">
        <v>1321</v>
      </c>
      <c r="D12" s="822">
        <v>1</v>
      </c>
      <c r="E12" s="677" t="s">
        <v>590</v>
      </c>
      <c r="F12" s="778">
        <v>1500000</v>
      </c>
      <c r="G12" s="816">
        <f>D12*F12</f>
        <v>1500000</v>
      </c>
      <c r="H12" s="678" t="s">
        <v>391</v>
      </c>
      <c r="I12" s="897" t="s">
        <v>1308</v>
      </c>
    </row>
    <row r="13" spans="1:9" ht="25.5">
      <c r="A13" s="675"/>
      <c r="B13" s="861" t="s">
        <v>601</v>
      </c>
      <c r="C13" s="787" t="s">
        <v>1321</v>
      </c>
      <c r="D13" s="854">
        <v>1</v>
      </c>
      <c r="E13" s="677" t="s">
        <v>590</v>
      </c>
      <c r="F13" s="778">
        <v>150000</v>
      </c>
      <c r="G13" s="816">
        <f>D13*F13</f>
        <v>150000</v>
      </c>
      <c r="H13" s="678" t="s">
        <v>391</v>
      </c>
      <c r="I13" s="897" t="s">
        <v>1308</v>
      </c>
    </row>
    <row r="14" spans="1:9">
      <c r="A14" s="1119" t="s">
        <v>1679</v>
      </c>
      <c r="B14" s="1120"/>
      <c r="C14" s="1120"/>
      <c r="D14" s="1120"/>
      <c r="E14" s="1120"/>
      <c r="F14" s="1121"/>
      <c r="G14" s="865">
        <f>SUM(G12:G13)</f>
        <v>1650000</v>
      </c>
      <c r="H14" s="678"/>
      <c r="I14" s="897"/>
    </row>
    <row r="15" spans="1:9" ht="25.5">
      <c r="A15" s="675"/>
      <c r="B15" s="848" t="s">
        <v>589</v>
      </c>
      <c r="C15" s="787" t="s">
        <v>1321</v>
      </c>
      <c r="D15" s="854">
        <v>2</v>
      </c>
      <c r="E15" s="776" t="s">
        <v>590</v>
      </c>
      <c r="F15" s="815">
        <v>200000</v>
      </c>
      <c r="G15" s="816">
        <f>D15*F15</f>
        <v>400000</v>
      </c>
      <c r="H15" s="860" t="s">
        <v>392</v>
      </c>
      <c r="I15" s="897" t="s">
        <v>1308</v>
      </c>
    </row>
    <row r="16" spans="1:9" ht="25.5">
      <c r="A16" s="675"/>
      <c r="B16" s="817" t="s">
        <v>615</v>
      </c>
      <c r="C16" s="787" t="s">
        <v>1321</v>
      </c>
      <c r="D16" s="30">
        <v>1</v>
      </c>
      <c r="E16" s="677" t="s">
        <v>590</v>
      </c>
      <c r="F16" s="778">
        <v>650000</v>
      </c>
      <c r="G16" s="816">
        <f>D16*F16</f>
        <v>650000</v>
      </c>
      <c r="H16" s="678" t="s">
        <v>392</v>
      </c>
      <c r="I16" s="897" t="s">
        <v>1308</v>
      </c>
    </row>
    <row r="17" spans="1:9">
      <c r="A17" s="1122" t="s">
        <v>1696</v>
      </c>
      <c r="B17" s="1123"/>
      <c r="C17" s="1123"/>
      <c r="D17" s="1123"/>
      <c r="E17" s="1123"/>
      <c r="F17" s="1124"/>
      <c r="G17" s="865">
        <f>SUM(G15:G16)</f>
        <v>1050000</v>
      </c>
      <c r="H17" s="678"/>
      <c r="I17" s="897"/>
    </row>
    <row r="18" spans="1:9" ht="38.25">
      <c r="A18" s="675"/>
      <c r="B18" s="813" t="s">
        <v>607</v>
      </c>
      <c r="C18" s="787" t="s">
        <v>1321</v>
      </c>
      <c r="D18" s="819">
        <v>1</v>
      </c>
      <c r="E18" s="677" t="s">
        <v>491</v>
      </c>
      <c r="F18" s="778">
        <v>6000000</v>
      </c>
      <c r="G18" s="816">
        <v>6000000</v>
      </c>
      <c r="H18" s="678" t="s">
        <v>393</v>
      </c>
      <c r="I18" s="897" t="s">
        <v>1308</v>
      </c>
    </row>
    <row r="19" spans="1:9" ht="25.5">
      <c r="A19" s="675"/>
      <c r="B19" s="849" t="s">
        <v>597</v>
      </c>
      <c r="C19" s="787" t="s">
        <v>1321</v>
      </c>
      <c r="D19" s="856">
        <v>2</v>
      </c>
      <c r="E19" s="776" t="s">
        <v>590</v>
      </c>
      <c r="F19" s="815">
        <v>195000</v>
      </c>
      <c r="G19" s="816">
        <f>D19*F19</f>
        <v>390000</v>
      </c>
      <c r="H19" s="678" t="s">
        <v>393</v>
      </c>
      <c r="I19" s="897" t="s">
        <v>1308</v>
      </c>
    </row>
    <row r="20" spans="1:9" ht="25.5">
      <c r="A20" s="675"/>
      <c r="B20" s="866" t="s">
        <v>592</v>
      </c>
      <c r="C20" s="787" t="s">
        <v>1321</v>
      </c>
      <c r="D20" s="855">
        <v>1</v>
      </c>
      <c r="E20" s="776" t="s">
        <v>590</v>
      </c>
      <c r="F20" s="818">
        <v>1450000</v>
      </c>
      <c r="G20" s="816">
        <f t="shared" ref="G20:G36" si="0">D20*F20</f>
        <v>1450000</v>
      </c>
      <c r="H20" s="678" t="s">
        <v>393</v>
      </c>
      <c r="I20" s="897" t="s">
        <v>1308</v>
      </c>
    </row>
    <row r="21" spans="1:9">
      <c r="A21" s="1119" t="s">
        <v>1681</v>
      </c>
      <c r="B21" s="1120"/>
      <c r="C21" s="1120"/>
      <c r="D21" s="1120"/>
      <c r="E21" s="1120"/>
      <c r="F21" s="1121"/>
      <c r="G21" s="865">
        <f>SUM(G18:G20)</f>
        <v>7840000</v>
      </c>
      <c r="H21" s="678"/>
      <c r="I21" s="897"/>
    </row>
    <row r="22" spans="1:9" ht="27" customHeight="1">
      <c r="A22" s="675"/>
      <c r="B22" s="849" t="s">
        <v>1695</v>
      </c>
      <c r="C22" s="787" t="s">
        <v>1321</v>
      </c>
      <c r="D22" s="856">
        <v>1</v>
      </c>
      <c r="E22" s="776" t="s">
        <v>590</v>
      </c>
      <c r="F22" s="815">
        <v>850000</v>
      </c>
      <c r="G22" s="816">
        <f>D22*F22</f>
        <v>850000</v>
      </c>
      <c r="H22" s="678" t="s">
        <v>394</v>
      </c>
      <c r="I22" s="897" t="s">
        <v>1308</v>
      </c>
    </row>
    <row r="23" spans="1:9" ht="25.5" customHeight="1">
      <c r="A23" s="675"/>
      <c r="B23" s="849" t="s">
        <v>598</v>
      </c>
      <c r="C23" s="787" t="s">
        <v>1321</v>
      </c>
      <c r="D23" s="856">
        <v>1</v>
      </c>
      <c r="E23" s="851" t="s">
        <v>590</v>
      </c>
      <c r="F23" s="852">
        <v>480000</v>
      </c>
      <c r="G23" s="816">
        <f>D23*F23</f>
        <v>480000</v>
      </c>
      <c r="H23" s="678" t="s">
        <v>394</v>
      </c>
      <c r="I23" s="897" t="s">
        <v>1308</v>
      </c>
    </row>
    <row r="24" spans="1:9" ht="25.5">
      <c r="A24" s="675"/>
      <c r="B24" s="866" t="s">
        <v>599</v>
      </c>
      <c r="C24" s="787" t="s">
        <v>1321</v>
      </c>
      <c r="D24" s="867">
        <v>1</v>
      </c>
      <c r="E24" s="677" t="s">
        <v>590</v>
      </c>
      <c r="F24" s="778">
        <v>188000</v>
      </c>
      <c r="G24" s="816">
        <f>D24*F24</f>
        <v>188000</v>
      </c>
      <c r="H24" s="678" t="s">
        <v>394</v>
      </c>
      <c r="I24" s="897" t="s">
        <v>1308</v>
      </c>
    </row>
    <row r="25" spans="1:9">
      <c r="A25" s="1119" t="s">
        <v>1683</v>
      </c>
      <c r="B25" s="1120"/>
      <c r="C25" s="1120"/>
      <c r="D25" s="1120"/>
      <c r="E25" s="1120"/>
      <c r="F25" s="1121"/>
      <c r="G25" s="865">
        <f>SUM(G22:G24)</f>
        <v>1518000</v>
      </c>
      <c r="H25" s="678"/>
      <c r="I25" s="897"/>
    </row>
    <row r="26" spans="1:9" ht="38.25">
      <c r="A26" s="675"/>
      <c r="B26" s="849" t="s">
        <v>1694</v>
      </c>
      <c r="C26" s="787" t="s">
        <v>1321</v>
      </c>
      <c r="D26" s="856">
        <v>1</v>
      </c>
      <c r="E26" s="776" t="s">
        <v>590</v>
      </c>
      <c r="F26" s="815">
        <v>6200000</v>
      </c>
      <c r="G26" s="816">
        <f t="shared" si="0"/>
        <v>6200000</v>
      </c>
      <c r="H26" s="678" t="s">
        <v>395</v>
      </c>
      <c r="I26" s="897" t="s">
        <v>1308</v>
      </c>
    </row>
    <row r="27" spans="1:9" ht="25.5">
      <c r="A27" s="675"/>
      <c r="B27" s="862" t="s">
        <v>617</v>
      </c>
      <c r="C27" s="858" t="s">
        <v>1321</v>
      </c>
      <c r="D27" s="850">
        <v>1</v>
      </c>
      <c r="E27" s="859" t="s">
        <v>590</v>
      </c>
      <c r="F27" s="863">
        <v>150000</v>
      </c>
      <c r="G27" s="816">
        <f>D27*F27</f>
        <v>150000</v>
      </c>
      <c r="H27" s="678" t="s">
        <v>395</v>
      </c>
      <c r="I27" s="897" t="s">
        <v>1308</v>
      </c>
    </row>
    <row r="28" spans="1:9" ht="25.5">
      <c r="A28" s="675"/>
      <c r="B28" s="861" t="s">
        <v>602</v>
      </c>
      <c r="C28" s="787" t="s">
        <v>1321</v>
      </c>
      <c r="D28" s="857">
        <v>1</v>
      </c>
      <c r="E28" s="677" t="s">
        <v>590</v>
      </c>
      <c r="F28" s="778">
        <v>180000</v>
      </c>
      <c r="G28" s="816">
        <f t="shared" si="0"/>
        <v>180000</v>
      </c>
      <c r="H28" s="678" t="s">
        <v>395</v>
      </c>
      <c r="I28" s="897" t="s">
        <v>1308</v>
      </c>
    </row>
    <row r="29" spans="1:9">
      <c r="A29" s="1119" t="s">
        <v>1699</v>
      </c>
      <c r="B29" s="1120"/>
      <c r="C29" s="1120"/>
      <c r="D29" s="1120"/>
      <c r="E29" s="1120"/>
      <c r="F29" s="1121"/>
      <c r="G29" s="864">
        <f>SUM(G26:G28)</f>
        <v>6530000</v>
      </c>
      <c r="H29" s="860"/>
      <c r="I29" s="897"/>
    </row>
    <row r="30" spans="1:9" ht="25.5">
      <c r="A30" s="675"/>
      <c r="B30" s="813" t="s">
        <v>603</v>
      </c>
      <c r="C30" s="787" t="s">
        <v>1321</v>
      </c>
      <c r="D30" s="880">
        <v>1</v>
      </c>
      <c r="E30" s="677" t="s">
        <v>590</v>
      </c>
      <c r="F30" s="778">
        <v>130000</v>
      </c>
      <c r="G30" s="816">
        <f t="shared" si="0"/>
        <v>130000</v>
      </c>
      <c r="H30" s="678" t="s">
        <v>396</v>
      </c>
      <c r="I30" s="897" t="s">
        <v>1308</v>
      </c>
    </row>
    <row r="31" spans="1:9" ht="38.25">
      <c r="A31" s="675"/>
      <c r="B31" s="813" t="s">
        <v>607</v>
      </c>
      <c r="C31" s="787" t="s">
        <v>1321</v>
      </c>
      <c r="D31" s="879">
        <v>1</v>
      </c>
      <c r="E31" s="677" t="s">
        <v>491</v>
      </c>
      <c r="F31" s="778">
        <v>4000000</v>
      </c>
      <c r="G31" s="816">
        <v>4000000</v>
      </c>
      <c r="H31" s="678" t="s">
        <v>396</v>
      </c>
      <c r="I31" s="897" t="s">
        <v>1308</v>
      </c>
    </row>
    <row r="32" spans="1:9">
      <c r="A32" s="1119" t="s">
        <v>1685</v>
      </c>
      <c r="B32" s="1120"/>
      <c r="C32" s="1120"/>
      <c r="D32" s="1120"/>
      <c r="E32" s="1120"/>
      <c r="F32" s="1121"/>
      <c r="G32" s="865">
        <f>SUM(G30:G31)</f>
        <v>4130000</v>
      </c>
      <c r="H32" s="678"/>
      <c r="I32" s="897"/>
    </row>
    <row r="33" spans="1:9" ht="28.5" customHeight="1">
      <c r="A33" s="675"/>
      <c r="B33" s="849" t="s">
        <v>594</v>
      </c>
      <c r="C33" s="787" t="s">
        <v>1321</v>
      </c>
      <c r="D33" s="856">
        <v>1</v>
      </c>
      <c r="E33" s="776" t="s">
        <v>590</v>
      </c>
      <c r="F33" s="820">
        <v>468000</v>
      </c>
      <c r="G33" s="816">
        <f>D33*F33</f>
        <v>468000</v>
      </c>
      <c r="H33" s="678" t="s">
        <v>396</v>
      </c>
      <c r="I33" s="897" t="s">
        <v>1308</v>
      </c>
    </row>
    <row r="34" spans="1:9" ht="23.25" customHeight="1">
      <c r="A34" s="675"/>
      <c r="B34" s="866" t="s">
        <v>595</v>
      </c>
      <c r="C34" s="787" t="s">
        <v>1321</v>
      </c>
      <c r="D34" s="867">
        <v>1</v>
      </c>
      <c r="E34" s="776" t="s">
        <v>590</v>
      </c>
      <c r="F34" s="815">
        <v>680000</v>
      </c>
      <c r="G34" s="816">
        <f>D34*F34</f>
        <v>680000</v>
      </c>
      <c r="H34" s="678" t="s">
        <v>396</v>
      </c>
      <c r="I34" s="897" t="s">
        <v>1308</v>
      </c>
    </row>
    <row r="35" spans="1:9" ht="21" customHeight="1">
      <c r="A35" s="1119" t="s">
        <v>1685</v>
      </c>
      <c r="B35" s="1120"/>
      <c r="C35" s="1120"/>
      <c r="D35" s="1120"/>
      <c r="E35" s="1120"/>
      <c r="F35" s="1121"/>
      <c r="G35" s="865">
        <f>SUM(G33:G34)</f>
        <v>1148000</v>
      </c>
      <c r="H35" s="678"/>
      <c r="I35" s="897"/>
    </row>
    <row r="36" spans="1:9" ht="26.25" customHeight="1">
      <c r="A36" s="675"/>
      <c r="B36" s="821" t="s">
        <v>611</v>
      </c>
      <c r="C36" s="787" t="s">
        <v>1321</v>
      </c>
      <c r="D36" s="822">
        <v>1</v>
      </c>
      <c r="E36" s="677" t="s">
        <v>590</v>
      </c>
      <c r="F36" s="778">
        <v>240000</v>
      </c>
      <c r="G36" s="816">
        <f t="shared" si="0"/>
        <v>240000</v>
      </c>
      <c r="H36" s="678" t="s">
        <v>397</v>
      </c>
      <c r="I36" s="897" t="s">
        <v>1308</v>
      </c>
    </row>
    <row r="37" spans="1:9">
      <c r="A37" s="1125" t="s">
        <v>1697</v>
      </c>
      <c r="B37" s="1125"/>
      <c r="C37" s="1125"/>
      <c r="D37" s="1125"/>
      <c r="E37" s="1125"/>
      <c r="F37" s="1125"/>
      <c r="G37" s="829">
        <f>SUM(G36)</f>
        <v>240000</v>
      </c>
    </row>
    <row r="39" spans="1:9" ht="27.75" customHeight="1">
      <c r="B39" s="868" t="s">
        <v>621</v>
      </c>
    </row>
    <row r="41" spans="1:9" s="3" customFormat="1" ht="15.75" customHeight="1">
      <c r="A41" s="756" t="s">
        <v>2</v>
      </c>
      <c r="B41" s="1067" t="s">
        <v>1276</v>
      </c>
      <c r="C41" s="1067" t="s">
        <v>1277</v>
      </c>
      <c r="D41" s="1067" t="s">
        <v>5</v>
      </c>
      <c r="E41" s="1067" t="s">
        <v>421</v>
      </c>
      <c r="F41" s="1069" t="s">
        <v>582</v>
      </c>
      <c r="G41" s="1092" t="s">
        <v>1284</v>
      </c>
      <c r="H41" s="1055" t="s">
        <v>1307</v>
      </c>
      <c r="I41" s="1067" t="s">
        <v>1279</v>
      </c>
    </row>
    <row r="42" spans="1:9" s="3" customFormat="1" ht="26.25" customHeight="1">
      <c r="A42" s="757" t="s">
        <v>1275</v>
      </c>
      <c r="B42" s="1067"/>
      <c r="C42" s="1067"/>
      <c r="D42" s="1067"/>
      <c r="E42" s="1067"/>
      <c r="F42" s="1069"/>
      <c r="G42" s="1093"/>
      <c r="H42" s="1056"/>
      <c r="I42" s="1067"/>
    </row>
    <row r="43" spans="1:9" ht="25.5">
      <c r="A43" s="33"/>
      <c r="B43" s="787" t="s">
        <v>625</v>
      </c>
      <c r="C43" s="787" t="s">
        <v>1321</v>
      </c>
      <c r="D43" s="776">
        <v>1</v>
      </c>
      <c r="E43" s="776" t="s">
        <v>623</v>
      </c>
      <c r="F43" s="778">
        <v>1025289</v>
      </c>
      <c r="G43" s="792">
        <f>D43*F43</f>
        <v>1025289</v>
      </c>
      <c r="H43" s="787" t="s">
        <v>391</v>
      </c>
      <c r="I43" s="897" t="s">
        <v>1308</v>
      </c>
    </row>
    <row r="44" spans="1:9" ht="25.5">
      <c r="A44" s="33"/>
      <c r="B44" s="787" t="s">
        <v>626</v>
      </c>
      <c r="C44" s="787" t="s">
        <v>1321</v>
      </c>
      <c r="D44" s="776">
        <v>250</v>
      </c>
      <c r="E44" s="776" t="s">
        <v>627</v>
      </c>
      <c r="F44" s="778">
        <v>16000</v>
      </c>
      <c r="G44" s="792">
        <f>D44*F44</f>
        <v>4000000</v>
      </c>
      <c r="H44" s="787" t="s">
        <v>391</v>
      </c>
      <c r="I44" s="897" t="s">
        <v>1308</v>
      </c>
    </row>
    <row r="45" spans="1:9" ht="38.25">
      <c r="A45" s="33"/>
      <c r="B45" s="787" t="s">
        <v>628</v>
      </c>
      <c r="C45" s="787" t="s">
        <v>1321</v>
      </c>
      <c r="D45" s="776">
        <v>150</v>
      </c>
      <c r="E45" s="776" t="s">
        <v>627</v>
      </c>
      <c r="F45" s="778">
        <v>20000</v>
      </c>
      <c r="G45" s="792">
        <f>D45*F45</f>
        <v>3000000</v>
      </c>
      <c r="H45" s="787" t="s">
        <v>391</v>
      </c>
      <c r="I45" s="897" t="s">
        <v>1308</v>
      </c>
    </row>
    <row r="46" spans="1:9">
      <c r="A46" s="1064" t="s">
        <v>1679</v>
      </c>
      <c r="B46" s="1065"/>
      <c r="C46" s="1065"/>
      <c r="D46" s="1065"/>
      <c r="E46" s="1065"/>
      <c r="F46" s="1066"/>
      <c r="G46" s="869">
        <f>SUM(G43:G45)</f>
        <v>8025289</v>
      </c>
      <c r="H46" s="787"/>
      <c r="I46" s="897"/>
    </row>
    <row r="47" spans="1:9" ht="25.5">
      <c r="A47" s="33"/>
      <c r="B47" s="787" t="s">
        <v>622</v>
      </c>
      <c r="C47" s="787" t="s">
        <v>1321</v>
      </c>
      <c r="D47" s="776">
        <v>1</v>
      </c>
      <c r="E47" s="776" t="s">
        <v>623</v>
      </c>
      <c r="F47" s="778">
        <v>255000</v>
      </c>
      <c r="G47" s="792">
        <f>D47*F47</f>
        <v>255000</v>
      </c>
      <c r="H47" s="787" t="s">
        <v>396</v>
      </c>
      <c r="I47" s="897" t="s">
        <v>1308</v>
      </c>
    </row>
    <row r="48" spans="1:9" ht="25.5">
      <c r="A48" s="33"/>
      <c r="B48" s="787" t="s">
        <v>629</v>
      </c>
      <c r="C48" s="787" t="s">
        <v>1321</v>
      </c>
      <c r="D48" s="776">
        <v>18</v>
      </c>
      <c r="E48" s="776" t="s">
        <v>590</v>
      </c>
      <c r="F48" s="778">
        <v>761388.88800000004</v>
      </c>
      <c r="G48" s="792">
        <f>D48*F48</f>
        <v>13704999.984000001</v>
      </c>
      <c r="H48" s="787" t="s">
        <v>396</v>
      </c>
      <c r="I48" s="897" t="s">
        <v>1308</v>
      </c>
    </row>
    <row r="49" spans="1:9">
      <c r="A49" s="1064" t="s">
        <v>1685</v>
      </c>
      <c r="B49" s="1065"/>
      <c r="C49" s="1065"/>
      <c r="D49" s="1065"/>
      <c r="E49" s="1065"/>
      <c r="F49" s="1066"/>
      <c r="G49" s="869">
        <f>SUM(G47:G48)</f>
        <v>13959999.984000001</v>
      </c>
      <c r="H49" s="787"/>
      <c r="I49" s="897"/>
    </row>
    <row r="50" spans="1:9" ht="25.5">
      <c r="A50" s="33"/>
      <c r="B50" s="787" t="s">
        <v>622</v>
      </c>
      <c r="C50" s="787" t="s">
        <v>1321</v>
      </c>
      <c r="D50" s="776">
        <v>1</v>
      </c>
      <c r="E50" s="776" t="s">
        <v>623</v>
      </c>
      <c r="F50" s="778">
        <v>255000</v>
      </c>
      <c r="G50" s="792">
        <f>D50*F50</f>
        <v>255000</v>
      </c>
      <c r="H50" s="787" t="s">
        <v>398</v>
      </c>
      <c r="I50" s="897" t="s">
        <v>1308</v>
      </c>
    </row>
    <row r="51" spans="1:9" ht="25.5">
      <c r="A51" s="33"/>
      <c r="B51" s="787" t="s">
        <v>625</v>
      </c>
      <c r="C51" s="787" t="s">
        <v>1321</v>
      </c>
      <c r="D51" s="776">
        <v>1</v>
      </c>
      <c r="E51" s="776" t="s">
        <v>623</v>
      </c>
      <c r="F51" s="778">
        <v>1025289</v>
      </c>
      <c r="G51" s="792">
        <f>D51*F51</f>
        <v>1025289</v>
      </c>
      <c r="H51" s="787" t="s">
        <v>398</v>
      </c>
      <c r="I51" s="897" t="s">
        <v>1308</v>
      </c>
    </row>
    <row r="52" spans="1:9" ht="25.5">
      <c r="A52" s="33"/>
      <c r="B52" s="787" t="s">
        <v>626</v>
      </c>
      <c r="C52" s="787" t="s">
        <v>1321</v>
      </c>
      <c r="D52" s="776">
        <v>250</v>
      </c>
      <c r="E52" s="776" t="s">
        <v>627</v>
      </c>
      <c r="F52" s="778">
        <v>16000</v>
      </c>
      <c r="G52" s="792">
        <f>D52*F52</f>
        <v>4000000</v>
      </c>
      <c r="H52" s="787" t="s">
        <v>398</v>
      </c>
      <c r="I52" s="897" t="s">
        <v>1308</v>
      </c>
    </row>
    <row r="53" spans="1:9" ht="38.25">
      <c r="A53" s="33"/>
      <c r="B53" s="787" t="s">
        <v>628</v>
      </c>
      <c r="C53" s="787" t="s">
        <v>1321</v>
      </c>
      <c r="D53" s="776">
        <v>150</v>
      </c>
      <c r="E53" s="776" t="s">
        <v>627</v>
      </c>
      <c r="F53" s="778">
        <v>20000</v>
      </c>
      <c r="G53" s="792">
        <f>D53*F53</f>
        <v>3000000</v>
      </c>
      <c r="H53" s="787" t="s">
        <v>398</v>
      </c>
      <c r="I53" s="897" t="s">
        <v>1308</v>
      </c>
    </row>
    <row r="54" spans="1:9" ht="25.5">
      <c r="A54" s="33"/>
      <c r="B54" s="787" t="s">
        <v>629</v>
      </c>
      <c r="C54" s="787" t="s">
        <v>1321</v>
      </c>
      <c r="D54" s="776">
        <v>18</v>
      </c>
      <c r="E54" s="776" t="s">
        <v>590</v>
      </c>
      <c r="F54" s="778">
        <v>761388.88800000004</v>
      </c>
      <c r="G54" s="792">
        <f>D54*F54</f>
        <v>13704999.984000001</v>
      </c>
      <c r="H54" s="787" t="s">
        <v>398</v>
      </c>
      <c r="I54" s="897" t="s">
        <v>1308</v>
      </c>
    </row>
    <row r="55" spans="1:9">
      <c r="A55" s="1123" t="s">
        <v>1686</v>
      </c>
      <c r="B55" s="1123"/>
      <c r="C55" s="1123"/>
      <c r="D55" s="1123"/>
      <c r="E55" s="1123"/>
      <c r="F55" s="1123"/>
      <c r="G55" s="870">
        <f>SUM(G50:G54)</f>
        <v>21985288.984000001</v>
      </c>
    </row>
  </sheetData>
  <mergeCells count="30">
    <mergeCell ref="A46:F46"/>
    <mergeCell ref="A49:F49"/>
    <mergeCell ref="A55:F55"/>
    <mergeCell ref="A29:F29"/>
    <mergeCell ref="G41:G42"/>
    <mergeCell ref="H41:H42"/>
    <mergeCell ref="I41:I42"/>
    <mergeCell ref="B41:B42"/>
    <mergeCell ref="C41:C42"/>
    <mergeCell ref="D41:D42"/>
    <mergeCell ref="E41:E42"/>
    <mergeCell ref="F41:F42"/>
    <mergeCell ref="A37:F37"/>
    <mergeCell ref="A21:F21"/>
    <mergeCell ref="A25:F25"/>
    <mergeCell ref="A32:F32"/>
    <mergeCell ref="A35:F35"/>
    <mergeCell ref="H4:H5"/>
    <mergeCell ref="A7:F7"/>
    <mergeCell ref="A9:F9"/>
    <mergeCell ref="A11:F11"/>
    <mergeCell ref="A17:F17"/>
    <mergeCell ref="A14:F14"/>
    <mergeCell ref="I4:I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19"/>
  <sheetViews>
    <sheetView view="pageBreakPreview" zoomScale="80" zoomScaleNormal="100" zoomScaleSheetLayoutView="80" workbookViewId="0">
      <selection activeCell="AD5" sqref="AD5:AD78"/>
    </sheetView>
  </sheetViews>
  <sheetFormatPr defaultColWidth="9.140625" defaultRowHeight="15.75"/>
  <cols>
    <col min="1" max="1" width="5.85546875" style="189" customWidth="1"/>
    <col min="2" max="2" width="33.42578125" style="548" customWidth="1"/>
    <col min="3" max="3" width="12.28515625" style="456" customWidth="1"/>
    <col min="4" max="5" width="8.28515625" style="456" customWidth="1"/>
    <col min="6" max="6" width="8.42578125" style="456" customWidth="1"/>
    <col min="7" max="7" width="13.140625" style="456" customWidth="1"/>
    <col min="8" max="8" width="9.140625" style="455" customWidth="1"/>
    <col min="9" max="9" width="13.42578125" style="455" customWidth="1"/>
    <col min="10" max="10" width="5" style="456" customWidth="1"/>
    <col min="11" max="22" width="8.7109375" style="456" customWidth="1"/>
    <col min="23" max="23" width="9.7109375" style="456" customWidth="1"/>
    <col min="24" max="24" width="9.140625" style="456" customWidth="1"/>
    <col min="25" max="16384" width="9.140625" style="456"/>
  </cols>
  <sheetData>
    <row r="1" spans="1:24" ht="18.75">
      <c r="A1" s="57"/>
      <c r="B1" s="241" t="s">
        <v>1062</v>
      </c>
      <c r="C1" s="60"/>
      <c r="D1" s="60"/>
      <c r="E1" s="60"/>
      <c r="F1" s="60"/>
      <c r="G1" s="60"/>
      <c r="H1" s="58"/>
      <c r="I1" s="58"/>
    </row>
    <row r="2" spans="1:24">
      <c r="A2" s="57"/>
      <c r="B2" s="533"/>
      <c r="C2" s="60"/>
      <c r="D2" s="60"/>
      <c r="E2" s="60"/>
      <c r="F2" s="60"/>
      <c r="G2" s="60"/>
      <c r="H2" s="58"/>
      <c r="I2" s="58"/>
    </row>
    <row r="3" spans="1:24" ht="31.5">
      <c r="A3" s="1006" t="s">
        <v>418</v>
      </c>
      <c r="B3" s="1011" t="s">
        <v>419</v>
      </c>
      <c r="C3" s="1006" t="s">
        <v>421</v>
      </c>
      <c r="D3" s="497" t="s">
        <v>931</v>
      </c>
      <c r="E3" s="1006" t="s">
        <v>8</v>
      </c>
      <c r="F3" s="1005" t="s">
        <v>465</v>
      </c>
      <c r="G3" s="1005"/>
      <c r="H3" s="1005" t="s">
        <v>851</v>
      </c>
      <c r="I3" s="1005"/>
      <c r="K3" s="534">
        <v>6</v>
      </c>
      <c r="L3" s="534" t="s">
        <v>1063</v>
      </c>
      <c r="M3" s="534"/>
    </row>
    <row r="4" spans="1:24" ht="37.9" customHeight="1">
      <c r="A4" s="1006"/>
      <c r="B4" s="1011"/>
      <c r="C4" s="1006"/>
      <c r="D4" s="497"/>
      <c r="E4" s="1006"/>
      <c r="F4" s="497" t="s">
        <v>424</v>
      </c>
      <c r="G4" s="535" t="s">
        <v>460</v>
      </c>
      <c r="H4" s="497" t="s">
        <v>424</v>
      </c>
      <c r="I4" s="497" t="s">
        <v>460</v>
      </c>
    </row>
    <row r="5" spans="1:24">
      <c r="A5" s="536"/>
      <c r="B5" s="537"/>
      <c r="C5" s="538"/>
      <c r="D5" s="538"/>
      <c r="E5" s="538"/>
      <c r="F5" s="498">
        <f>SUM(F6:F108)</f>
        <v>4410</v>
      </c>
      <c r="G5" s="498">
        <f>SUM(G6:G108)</f>
        <v>16546.019999999997</v>
      </c>
      <c r="H5" s="498">
        <f>SUM(H6:H108)</f>
        <v>4410</v>
      </c>
      <c r="I5" s="499">
        <f>SUM(I6:I108)</f>
        <v>16546.019999999997</v>
      </c>
      <c r="K5" s="539" t="s">
        <v>387</v>
      </c>
      <c r="L5" s="539" t="s">
        <v>388</v>
      </c>
      <c r="M5" s="539" t="s">
        <v>389</v>
      </c>
      <c r="N5" s="539" t="s">
        <v>390</v>
      </c>
      <c r="O5" s="539" t="s">
        <v>391</v>
      </c>
      <c r="P5" s="539" t="s">
        <v>392</v>
      </c>
      <c r="Q5" s="539" t="s">
        <v>393</v>
      </c>
      <c r="R5" s="539" t="s">
        <v>394</v>
      </c>
      <c r="S5" s="539" t="s">
        <v>395</v>
      </c>
      <c r="T5" s="539" t="s">
        <v>396</v>
      </c>
      <c r="U5" s="539" t="s">
        <v>397</v>
      </c>
      <c r="V5" s="539" t="s">
        <v>398</v>
      </c>
      <c r="W5" s="540" t="s">
        <v>417</v>
      </c>
    </row>
    <row r="6" spans="1:24" s="543" customFormat="1" ht="15">
      <c r="A6" s="536">
        <v>1</v>
      </c>
      <c r="B6" s="541" t="s">
        <v>1064</v>
      </c>
      <c r="C6" s="536" t="s">
        <v>590</v>
      </c>
      <c r="D6" s="542">
        <v>250</v>
      </c>
      <c r="E6" s="542">
        <f>D6*6</f>
        <v>1500</v>
      </c>
      <c r="F6" s="536">
        <v>20</v>
      </c>
      <c r="G6" s="542">
        <f>F6*E6/1000</f>
        <v>30</v>
      </c>
      <c r="H6" s="542">
        <f>F6</f>
        <v>20</v>
      </c>
      <c r="I6" s="542">
        <f>G6</f>
        <v>30</v>
      </c>
      <c r="K6" s="544">
        <f t="shared" ref="K6:U6" si="0">ROUND($I$109/12,3)</f>
        <v>1378.835</v>
      </c>
      <c r="L6" s="544">
        <f t="shared" si="0"/>
        <v>1378.835</v>
      </c>
      <c r="M6" s="544">
        <f t="shared" si="0"/>
        <v>1378.835</v>
      </c>
      <c r="N6" s="544">
        <f t="shared" si="0"/>
        <v>1378.835</v>
      </c>
      <c r="O6" s="544">
        <f t="shared" si="0"/>
        <v>1378.835</v>
      </c>
      <c r="P6" s="544">
        <f t="shared" si="0"/>
        <v>1378.835</v>
      </c>
      <c r="Q6" s="544">
        <f t="shared" si="0"/>
        <v>1378.835</v>
      </c>
      <c r="R6" s="544">
        <f t="shared" si="0"/>
        <v>1378.835</v>
      </c>
      <c r="S6" s="544">
        <f t="shared" si="0"/>
        <v>1378.835</v>
      </c>
      <c r="T6" s="544">
        <f t="shared" si="0"/>
        <v>1378.835</v>
      </c>
      <c r="U6" s="544">
        <f t="shared" si="0"/>
        <v>1378.835</v>
      </c>
      <c r="V6" s="544">
        <f>ROUND($I$109/12,3)-0.001</f>
        <v>1378.8340000000001</v>
      </c>
      <c r="W6" s="545">
        <f>SUM(K6:V6)</f>
        <v>16546.018999999997</v>
      </c>
      <c r="X6" s="546">
        <f>I109-W6</f>
        <v>1.0000000002037268E-3</v>
      </c>
    </row>
    <row r="7" spans="1:24" s="543" customFormat="1" ht="15">
      <c r="A7" s="536">
        <v>2</v>
      </c>
      <c r="B7" s="541" t="s">
        <v>1065</v>
      </c>
      <c r="C7" s="536" t="s">
        <v>590</v>
      </c>
      <c r="D7" s="542">
        <v>60</v>
      </c>
      <c r="E7" s="542">
        <f t="shared" ref="E7:E70" si="1">D7*6</f>
        <v>360</v>
      </c>
      <c r="F7" s="536">
        <v>50</v>
      </c>
      <c r="G7" s="542">
        <f t="shared" ref="G7:G70" si="2">F7*E7/1000</f>
        <v>18</v>
      </c>
      <c r="H7" s="542">
        <f t="shared" ref="H7:I70" si="3">F7</f>
        <v>50</v>
      </c>
      <c r="I7" s="542">
        <f t="shared" si="3"/>
        <v>18</v>
      </c>
    </row>
    <row r="8" spans="1:24" s="543" customFormat="1" ht="15">
      <c r="A8" s="536">
        <v>3</v>
      </c>
      <c r="B8" s="541" t="s">
        <v>1066</v>
      </c>
      <c r="C8" s="536" t="s">
        <v>590</v>
      </c>
      <c r="D8" s="542">
        <v>1800</v>
      </c>
      <c r="E8" s="542">
        <f t="shared" si="1"/>
        <v>10800</v>
      </c>
      <c r="F8" s="536">
        <v>8</v>
      </c>
      <c r="G8" s="542">
        <f t="shared" si="2"/>
        <v>86.4</v>
      </c>
      <c r="H8" s="542">
        <f t="shared" si="3"/>
        <v>8</v>
      </c>
      <c r="I8" s="542">
        <f t="shared" si="3"/>
        <v>86.4</v>
      </c>
    </row>
    <row r="9" spans="1:24" s="543" customFormat="1" ht="15">
      <c r="A9" s="536">
        <v>4</v>
      </c>
      <c r="B9" s="541" t="s">
        <v>1067</v>
      </c>
      <c r="C9" s="536" t="s">
        <v>590</v>
      </c>
      <c r="D9" s="542">
        <v>1500</v>
      </c>
      <c r="E9" s="542">
        <f t="shared" si="1"/>
        <v>9000</v>
      </c>
      <c r="F9" s="536">
        <v>8</v>
      </c>
      <c r="G9" s="542">
        <f t="shared" si="2"/>
        <v>72</v>
      </c>
      <c r="H9" s="542">
        <f t="shared" si="3"/>
        <v>8</v>
      </c>
      <c r="I9" s="542">
        <f t="shared" si="3"/>
        <v>72</v>
      </c>
    </row>
    <row r="10" spans="1:24" s="543" customFormat="1" ht="15">
      <c r="A10" s="536">
        <v>5</v>
      </c>
      <c r="B10" s="541" t="s">
        <v>1068</v>
      </c>
      <c r="C10" s="536" t="s">
        <v>590</v>
      </c>
      <c r="D10" s="542">
        <v>2500</v>
      </c>
      <c r="E10" s="542">
        <f t="shared" si="1"/>
        <v>15000</v>
      </c>
      <c r="F10" s="536">
        <v>5</v>
      </c>
      <c r="G10" s="542">
        <f t="shared" si="2"/>
        <v>75</v>
      </c>
      <c r="H10" s="542">
        <f t="shared" si="3"/>
        <v>5</v>
      </c>
      <c r="I10" s="542">
        <f t="shared" si="3"/>
        <v>75</v>
      </c>
    </row>
    <row r="11" spans="1:24" s="543" customFormat="1" ht="15">
      <c r="A11" s="536">
        <v>6</v>
      </c>
      <c r="B11" s="541" t="s">
        <v>1069</v>
      </c>
      <c r="C11" s="536" t="s">
        <v>590</v>
      </c>
      <c r="D11" s="542">
        <v>2900</v>
      </c>
      <c r="E11" s="542">
        <f t="shared" si="1"/>
        <v>17400</v>
      </c>
      <c r="F11" s="536">
        <v>10</v>
      </c>
      <c r="G11" s="542">
        <f t="shared" si="2"/>
        <v>174</v>
      </c>
      <c r="H11" s="542">
        <f t="shared" si="3"/>
        <v>10</v>
      </c>
      <c r="I11" s="542">
        <f t="shared" si="3"/>
        <v>174</v>
      </c>
    </row>
    <row r="12" spans="1:24" s="543" customFormat="1" ht="15">
      <c r="A12" s="536">
        <v>7</v>
      </c>
      <c r="B12" s="541" t="s">
        <v>1070</v>
      </c>
      <c r="C12" s="536" t="s">
        <v>590</v>
      </c>
      <c r="D12" s="542">
        <v>150</v>
      </c>
      <c r="E12" s="542">
        <f t="shared" si="1"/>
        <v>900</v>
      </c>
      <c r="F12" s="536">
        <v>20</v>
      </c>
      <c r="G12" s="542">
        <f t="shared" si="2"/>
        <v>18</v>
      </c>
      <c r="H12" s="542">
        <f t="shared" si="3"/>
        <v>20</v>
      </c>
      <c r="I12" s="542">
        <f t="shared" si="3"/>
        <v>18</v>
      </c>
    </row>
    <row r="13" spans="1:24" s="543" customFormat="1" ht="15">
      <c r="A13" s="536">
        <v>8</v>
      </c>
      <c r="B13" s="541" t="s">
        <v>1071</v>
      </c>
      <c r="C13" s="536" t="s">
        <v>590</v>
      </c>
      <c r="D13" s="542">
        <v>180</v>
      </c>
      <c r="E13" s="542">
        <f t="shared" si="1"/>
        <v>1080</v>
      </c>
      <c r="F13" s="536">
        <v>20</v>
      </c>
      <c r="G13" s="542">
        <f t="shared" si="2"/>
        <v>21.6</v>
      </c>
      <c r="H13" s="542">
        <f t="shared" si="3"/>
        <v>20</v>
      </c>
      <c r="I13" s="542">
        <f t="shared" si="3"/>
        <v>21.6</v>
      </c>
    </row>
    <row r="14" spans="1:24" s="543" customFormat="1" ht="15">
      <c r="A14" s="536">
        <v>9</v>
      </c>
      <c r="B14" s="541" t="s">
        <v>1072</v>
      </c>
      <c r="C14" s="536" t="s">
        <v>12</v>
      </c>
      <c r="D14" s="542">
        <v>380</v>
      </c>
      <c r="E14" s="542">
        <f t="shared" si="1"/>
        <v>2280</v>
      </c>
      <c r="F14" s="536">
        <v>10</v>
      </c>
      <c r="G14" s="542">
        <f t="shared" si="2"/>
        <v>22.8</v>
      </c>
      <c r="H14" s="542">
        <f t="shared" si="3"/>
        <v>10</v>
      </c>
      <c r="I14" s="542">
        <f t="shared" si="3"/>
        <v>22.8</v>
      </c>
    </row>
    <row r="15" spans="1:24" s="543" customFormat="1" ht="15">
      <c r="A15" s="536">
        <v>10</v>
      </c>
      <c r="B15" s="541" t="s">
        <v>1073</v>
      </c>
      <c r="C15" s="536" t="s">
        <v>590</v>
      </c>
      <c r="D15" s="542">
        <v>2600</v>
      </c>
      <c r="E15" s="542">
        <f t="shared" si="1"/>
        <v>15600</v>
      </c>
      <c r="F15" s="536">
        <v>84</v>
      </c>
      <c r="G15" s="542">
        <f t="shared" si="2"/>
        <v>1310.4000000000001</v>
      </c>
      <c r="H15" s="542">
        <f t="shared" si="3"/>
        <v>84</v>
      </c>
      <c r="I15" s="542">
        <f t="shared" si="3"/>
        <v>1310.4000000000001</v>
      </c>
    </row>
    <row r="16" spans="1:24" s="543" customFormat="1" ht="15">
      <c r="A16" s="536">
        <v>11</v>
      </c>
      <c r="B16" s="541" t="s">
        <v>1074</v>
      </c>
      <c r="C16" s="536" t="s">
        <v>590</v>
      </c>
      <c r="D16" s="542">
        <v>1200</v>
      </c>
      <c r="E16" s="542">
        <f t="shared" si="1"/>
        <v>7200</v>
      </c>
      <c r="F16" s="536">
        <v>12</v>
      </c>
      <c r="G16" s="542">
        <f t="shared" si="2"/>
        <v>86.4</v>
      </c>
      <c r="H16" s="542">
        <f t="shared" si="3"/>
        <v>12</v>
      </c>
      <c r="I16" s="542">
        <f t="shared" si="3"/>
        <v>86.4</v>
      </c>
    </row>
    <row r="17" spans="1:9" s="543" customFormat="1" ht="15">
      <c r="A17" s="536">
        <v>12</v>
      </c>
      <c r="B17" s="541" t="s">
        <v>1075</v>
      </c>
      <c r="C17" s="536" t="s">
        <v>590</v>
      </c>
      <c r="D17" s="542">
        <v>950</v>
      </c>
      <c r="E17" s="542">
        <f t="shared" si="1"/>
        <v>5700</v>
      </c>
      <c r="F17" s="536">
        <v>36</v>
      </c>
      <c r="G17" s="542">
        <f t="shared" si="2"/>
        <v>205.2</v>
      </c>
      <c r="H17" s="542">
        <f t="shared" si="3"/>
        <v>36</v>
      </c>
      <c r="I17" s="542">
        <f t="shared" si="3"/>
        <v>205.2</v>
      </c>
    </row>
    <row r="18" spans="1:9" s="543" customFormat="1" ht="15">
      <c r="A18" s="536">
        <v>13</v>
      </c>
      <c r="B18" s="541" t="s">
        <v>1076</v>
      </c>
      <c r="C18" s="536" t="s">
        <v>590</v>
      </c>
      <c r="D18" s="542">
        <v>2250</v>
      </c>
      <c r="E18" s="542">
        <f t="shared" si="1"/>
        <v>13500</v>
      </c>
      <c r="F18" s="536">
        <v>12</v>
      </c>
      <c r="G18" s="542">
        <f t="shared" si="2"/>
        <v>162</v>
      </c>
      <c r="H18" s="542">
        <f t="shared" si="3"/>
        <v>12</v>
      </c>
      <c r="I18" s="542">
        <f t="shared" si="3"/>
        <v>162</v>
      </c>
    </row>
    <row r="19" spans="1:9" s="543" customFormat="1" ht="15">
      <c r="A19" s="536">
        <v>14</v>
      </c>
      <c r="B19" s="541" t="s">
        <v>1077</v>
      </c>
      <c r="C19" s="536" t="s">
        <v>590</v>
      </c>
      <c r="D19" s="542">
        <v>10000</v>
      </c>
      <c r="E19" s="542">
        <f t="shared" si="1"/>
        <v>60000</v>
      </c>
      <c r="F19" s="536">
        <v>12</v>
      </c>
      <c r="G19" s="542">
        <f t="shared" si="2"/>
        <v>720</v>
      </c>
      <c r="H19" s="542">
        <f t="shared" si="3"/>
        <v>12</v>
      </c>
      <c r="I19" s="542">
        <f t="shared" si="3"/>
        <v>720</v>
      </c>
    </row>
    <row r="20" spans="1:9" s="543" customFormat="1" ht="30">
      <c r="A20" s="536">
        <v>15</v>
      </c>
      <c r="B20" s="541" t="s">
        <v>1078</v>
      </c>
      <c r="C20" s="536" t="s">
        <v>12</v>
      </c>
      <c r="D20" s="542">
        <v>130</v>
      </c>
      <c r="E20" s="542">
        <f t="shared" si="1"/>
        <v>780</v>
      </c>
      <c r="F20" s="536">
        <v>15</v>
      </c>
      <c r="G20" s="542">
        <f t="shared" si="2"/>
        <v>11.7</v>
      </c>
      <c r="H20" s="542">
        <f t="shared" si="3"/>
        <v>15</v>
      </c>
      <c r="I20" s="542">
        <f t="shared" si="3"/>
        <v>11.7</v>
      </c>
    </row>
    <row r="21" spans="1:9" s="543" customFormat="1" ht="15">
      <c r="A21" s="536">
        <v>16</v>
      </c>
      <c r="B21" s="541" t="s">
        <v>1079</v>
      </c>
      <c r="C21" s="536" t="s">
        <v>590</v>
      </c>
      <c r="D21" s="542">
        <v>1300</v>
      </c>
      <c r="E21" s="542">
        <f t="shared" si="1"/>
        <v>7800</v>
      </c>
      <c r="F21" s="536">
        <v>12</v>
      </c>
      <c r="G21" s="542">
        <f t="shared" si="2"/>
        <v>93.6</v>
      </c>
      <c r="H21" s="542">
        <f t="shared" si="3"/>
        <v>12</v>
      </c>
      <c r="I21" s="542">
        <f t="shared" si="3"/>
        <v>93.6</v>
      </c>
    </row>
    <row r="22" spans="1:9" s="543" customFormat="1" ht="15">
      <c r="A22" s="536">
        <v>17</v>
      </c>
      <c r="B22" s="541" t="s">
        <v>1080</v>
      </c>
      <c r="C22" s="536" t="s">
        <v>12</v>
      </c>
      <c r="D22" s="542">
        <v>4000</v>
      </c>
      <c r="E22" s="542">
        <f t="shared" si="1"/>
        <v>24000</v>
      </c>
      <c r="F22" s="536">
        <v>12</v>
      </c>
      <c r="G22" s="542">
        <f t="shared" si="2"/>
        <v>288</v>
      </c>
      <c r="H22" s="542">
        <f t="shared" si="3"/>
        <v>12</v>
      </c>
      <c r="I22" s="542">
        <f t="shared" si="3"/>
        <v>288</v>
      </c>
    </row>
    <row r="23" spans="1:9" s="543" customFormat="1" ht="15">
      <c r="A23" s="536">
        <v>18</v>
      </c>
      <c r="B23" s="541" t="s">
        <v>1081</v>
      </c>
      <c r="C23" s="536"/>
      <c r="D23" s="542">
        <v>130</v>
      </c>
      <c r="E23" s="542">
        <f t="shared" si="1"/>
        <v>780</v>
      </c>
      <c r="F23" s="536">
        <v>120</v>
      </c>
      <c r="G23" s="542">
        <f t="shared" si="2"/>
        <v>93.6</v>
      </c>
      <c r="H23" s="542">
        <f t="shared" si="3"/>
        <v>120</v>
      </c>
      <c r="I23" s="542">
        <f t="shared" si="3"/>
        <v>93.6</v>
      </c>
    </row>
    <row r="24" spans="1:9" s="543" customFormat="1" ht="15">
      <c r="A24" s="536">
        <v>19</v>
      </c>
      <c r="B24" s="541" t="s">
        <v>1082</v>
      </c>
      <c r="C24" s="536" t="s">
        <v>12</v>
      </c>
      <c r="D24" s="542">
        <v>800</v>
      </c>
      <c r="E24" s="542">
        <f t="shared" si="1"/>
        <v>4800</v>
      </c>
      <c r="F24" s="536">
        <v>24</v>
      </c>
      <c r="G24" s="542">
        <f t="shared" si="2"/>
        <v>115.2</v>
      </c>
      <c r="H24" s="542">
        <f t="shared" si="3"/>
        <v>24</v>
      </c>
      <c r="I24" s="542">
        <f t="shared" si="3"/>
        <v>115.2</v>
      </c>
    </row>
    <row r="25" spans="1:9" s="543" customFormat="1" ht="15">
      <c r="A25" s="536">
        <v>20</v>
      </c>
      <c r="B25" s="541" t="s">
        <v>1083</v>
      </c>
      <c r="C25" s="536" t="s">
        <v>12</v>
      </c>
      <c r="D25" s="542">
        <v>700</v>
      </c>
      <c r="E25" s="542">
        <f t="shared" si="1"/>
        <v>4200</v>
      </c>
      <c r="F25" s="536">
        <v>10</v>
      </c>
      <c r="G25" s="542">
        <f t="shared" si="2"/>
        <v>42</v>
      </c>
      <c r="H25" s="542">
        <f t="shared" si="3"/>
        <v>10</v>
      </c>
      <c r="I25" s="542">
        <f t="shared" si="3"/>
        <v>42</v>
      </c>
    </row>
    <row r="26" spans="1:9" s="543" customFormat="1" ht="15">
      <c r="A26" s="536">
        <v>21</v>
      </c>
      <c r="B26" s="541" t="s">
        <v>1084</v>
      </c>
      <c r="C26" s="536" t="s">
        <v>590</v>
      </c>
      <c r="D26" s="542">
        <v>1200</v>
      </c>
      <c r="E26" s="542">
        <f t="shared" si="1"/>
        <v>7200</v>
      </c>
      <c r="F26" s="536">
        <v>60</v>
      </c>
      <c r="G26" s="542">
        <f t="shared" si="2"/>
        <v>432</v>
      </c>
      <c r="H26" s="542">
        <f t="shared" si="3"/>
        <v>60</v>
      </c>
      <c r="I26" s="542">
        <f t="shared" si="3"/>
        <v>432</v>
      </c>
    </row>
    <row r="27" spans="1:9" s="543" customFormat="1" ht="19.899999999999999" customHeight="1">
      <c r="A27" s="536">
        <v>22</v>
      </c>
      <c r="B27" s="541" t="s">
        <v>1085</v>
      </c>
      <c r="C27" s="536" t="s">
        <v>590</v>
      </c>
      <c r="D27" s="542">
        <v>1200</v>
      </c>
      <c r="E27" s="542">
        <f t="shared" si="1"/>
        <v>7200</v>
      </c>
      <c r="F27" s="536">
        <v>96</v>
      </c>
      <c r="G27" s="542">
        <f t="shared" si="2"/>
        <v>691.2</v>
      </c>
      <c r="H27" s="542">
        <f t="shared" si="3"/>
        <v>96</v>
      </c>
      <c r="I27" s="542">
        <f t="shared" si="3"/>
        <v>691.2</v>
      </c>
    </row>
    <row r="28" spans="1:9" s="543" customFormat="1" ht="30">
      <c r="A28" s="536">
        <v>23</v>
      </c>
      <c r="B28" s="541" t="s">
        <v>1086</v>
      </c>
      <c r="C28" s="536" t="s">
        <v>590</v>
      </c>
      <c r="D28" s="542">
        <v>1200</v>
      </c>
      <c r="E28" s="542">
        <f t="shared" si="1"/>
        <v>7200</v>
      </c>
      <c r="F28" s="536">
        <v>96</v>
      </c>
      <c r="G28" s="542">
        <f t="shared" si="2"/>
        <v>691.2</v>
      </c>
      <c r="H28" s="542">
        <f t="shared" si="3"/>
        <v>96</v>
      </c>
      <c r="I28" s="542">
        <f t="shared" si="3"/>
        <v>691.2</v>
      </c>
    </row>
    <row r="29" spans="1:9" s="543" customFormat="1" ht="15">
      <c r="A29" s="536">
        <v>24</v>
      </c>
      <c r="B29" s="541" t="s">
        <v>1087</v>
      </c>
      <c r="C29" s="536" t="s">
        <v>590</v>
      </c>
      <c r="D29" s="542">
        <v>600</v>
      </c>
      <c r="E29" s="542">
        <f t="shared" si="1"/>
        <v>3600</v>
      </c>
      <c r="F29" s="536">
        <v>15</v>
      </c>
      <c r="G29" s="542">
        <f t="shared" si="2"/>
        <v>54</v>
      </c>
      <c r="H29" s="542">
        <f t="shared" si="3"/>
        <v>15</v>
      </c>
      <c r="I29" s="542">
        <f t="shared" si="3"/>
        <v>54</v>
      </c>
    </row>
    <row r="30" spans="1:9" s="543" customFormat="1" ht="15">
      <c r="A30" s="536">
        <v>25</v>
      </c>
      <c r="B30" s="541" t="s">
        <v>1088</v>
      </c>
      <c r="C30" s="536" t="s">
        <v>590</v>
      </c>
      <c r="D30" s="542">
        <v>450</v>
      </c>
      <c r="E30" s="542">
        <f t="shared" si="1"/>
        <v>2700</v>
      </c>
      <c r="F30" s="536">
        <v>30</v>
      </c>
      <c r="G30" s="542">
        <f t="shared" si="2"/>
        <v>81</v>
      </c>
      <c r="H30" s="542">
        <f t="shared" si="3"/>
        <v>30</v>
      </c>
      <c r="I30" s="542">
        <f t="shared" si="3"/>
        <v>81</v>
      </c>
    </row>
    <row r="31" spans="1:9" s="543" customFormat="1" ht="15">
      <c r="A31" s="536">
        <v>26</v>
      </c>
      <c r="B31" s="541" t="s">
        <v>1089</v>
      </c>
      <c r="C31" s="536" t="s">
        <v>590</v>
      </c>
      <c r="D31" s="542">
        <v>16500</v>
      </c>
      <c r="E31" s="542">
        <f t="shared" si="1"/>
        <v>99000</v>
      </c>
      <c r="F31" s="536">
        <v>2</v>
      </c>
      <c r="G31" s="542">
        <f t="shared" si="2"/>
        <v>198</v>
      </c>
      <c r="H31" s="542">
        <f t="shared" si="3"/>
        <v>2</v>
      </c>
      <c r="I31" s="542">
        <f t="shared" si="3"/>
        <v>198</v>
      </c>
    </row>
    <row r="32" spans="1:9" s="543" customFormat="1" ht="15">
      <c r="A32" s="536">
        <v>27</v>
      </c>
      <c r="B32" s="541" t="s">
        <v>1090</v>
      </c>
      <c r="C32" s="536" t="s">
        <v>590</v>
      </c>
      <c r="D32" s="542">
        <v>16500</v>
      </c>
      <c r="E32" s="542">
        <f t="shared" si="1"/>
        <v>99000</v>
      </c>
      <c r="F32" s="536">
        <v>2</v>
      </c>
      <c r="G32" s="542">
        <f t="shared" si="2"/>
        <v>198</v>
      </c>
      <c r="H32" s="542">
        <f t="shared" si="3"/>
        <v>2</v>
      </c>
      <c r="I32" s="542">
        <f t="shared" si="3"/>
        <v>198</v>
      </c>
    </row>
    <row r="33" spans="1:9" s="543" customFormat="1" ht="15">
      <c r="A33" s="536">
        <v>28</v>
      </c>
      <c r="B33" s="541" t="s">
        <v>1091</v>
      </c>
      <c r="C33" s="536" t="s">
        <v>590</v>
      </c>
      <c r="D33" s="542">
        <v>50</v>
      </c>
      <c r="E33" s="542">
        <f t="shared" si="1"/>
        <v>300</v>
      </c>
      <c r="F33" s="536">
        <v>30</v>
      </c>
      <c r="G33" s="542">
        <f t="shared" si="2"/>
        <v>9</v>
      </c>
      <c r="H33" s="542">
        <f t="shared" si="3"/>
        <v>30</v>
      </c>
      <c r="I33" s="542">
        <f t="shared" si="3"/>
        <v>9</v>
      </c>
    </row>
    <row r="34" spans="1:9" s="543" customFormat="1" ht="15">
      <c r="A34" s="536">
        <v>29</v>
      </c>
      <c r="B34" s="541" t="s">
        <v>1092</v>
      </c>
      <c r="C34" s="536" t="s">
        <v>12</v>
      </c>
      <c r="D34" s="542">
        <v>80</v>
      </c>
      <c r="E34" s="542">
        <f t="shared" si="1"/>
        <v>480</v>
      </c>
      <c r="F34" s="536">
        <v>15</v>
      </c>
      <c r="G34" s="542">
        <f t="shared" si="2"/>
        <v>7.2</v>
      </c>
      <c r="H34" s="542">
        <f t="shared" si="3"/>
        <v>15</v>
      </c>
      <c r="I34" s="542">
        <f t="shared" si="3"/>
        <v>7.2</v>
      </c>
    </row>
    <row r="35" spans="1:9" s="543" customFormat="1" ht="30">
      <c r="A35" s="536">
        <v>30</v>
      </c>
      <c r="B35" s="541" t="s">
        <v>1093</v>
      </c>
      <c r="C35" s="536" t="s">
        <v>590</v>
      </c>
      <c r="D35" s="542">
        <v>8000</v>
      </c>
      <c r="E35" s="542">
        <f t="shared" si="1"/>
        <v>48000</v>
      </c>
      <c r="F35" s="536">
        <v>4</v>
      </c>
      <c r="G35" s="542">
        <f t="shared" si="2"/>
        <v>192</v>
      </c>
      <c r="H35" s="542">
        <f t="shared" si="3"/>
        <v>4</v>
      </c>
      <c r="I35" s="542">
        <f t="shared" si="3"/>
        <v>192</v>
      </c>
    </row>
    <row r="36" spans="1:9" s="543" customFormat="1" ht="15">
      <c r="A36" s="536">
        <v>31</v>
      </c>
      <c r="B36" s="541" t="s">
        <v>1094</v>
      </c>
      <c r="C36" s="536" t="s">
        <v>590</v>
      </c>
      <c r="D36" s="542">
        <v>6000</v>
      </c>
      <c r="E36" s="542">
        <f t="shared" si="1"/>
        <v>36000</v>
      </c>
      <c r="F36" s="536">
        <v>2</v>
      </c>
      <c r="G36" s="542">
        <f t="shared" si="2"/>
        <v>72</v>
      </c>
      <c r="H36" s="542">
        <f t="shared" si="3"/>
        <v>2</v>
      </c>
      <c r="I36" s="542">
        <f t="shared" si="3"/>
        <v>72</v>
      </c>
    </row>
    <row r="37" spans="1:9" s="543" customFormat="1" ht="15">
      <c r="A37" s="536">
        <v>32</v>
      </c>
      <c r="B37" s="541" t="s">
        <v>1095</v>
      </c>
      <c r="C37" s="536" t="s">
        <v>590</v>
      </c>
      <c r="D37" s="542">
        <v>350</v>
      </c>
      <c r="E37" s="542">
        <f t="shared" si="1"/>
        <v>2100</v>
      </c>
      <c r="F37" s="536">
        <v>15</v>
      </c>
      <c r="G37" s="542">
        <f t="shared" si="2"/>
        <v>31.5</v>
      </c>
      <c r="H37" s="542">
        <f t="shared" si="3"/>
        <v>15</v>
      </c>
      <c r="I37" s="542">
        <f t="shared" si="3"/>
        <v>31.5</v>
      </c>
    </row>
    <row r="38" spans="1:9" s="543" customFormat="1" ht="18.600000000000001" customHeight="1">
      <c r="A38" s="536">
        <v>33</v>
      </c>
      <c r="B38" s="541" t="s">
        <v>1096</v>
      </c>
      <c r="C38" s="536" t="s">
        <v>590</v>
      </c>
      <c r="D38" s="542">
        <v>1200</v>
      </c>
      <c r="E38" s="542">
        <f t="shared" si="1"/>
        <v>7200</v>
      </c>
      <c r="F38" s="536">
        <v>2</v>
      </c>
      <c r="G38" s="542">
        <f t="shared" si="2"/>
        <v>14.4</v>
      </c>
      <c r="H38" s="542">
        <f t="shared" si="3"/>
        <v>2</v>
      </c>
      <c r="I38" s="542">
        <f t="shared" si="3"/>
        <v>14.4</v>
      </c>
    </row>
    <row r="39" spans="1:9" s="543" customFormat="1" ht="30">
      <c r="A39" s="536">
        <v>34</v>
      </c>
      <c r="B39" s="541" t="s">
        <v>1097</v>
      </c>
      <c r="C39" s="536" t="s">
        <v>1098</v>
      </c>
      <c r="D39" s="542">
        <v>1200</v>
      </c>
      <c r="E39" s="542">
        <f t="shared" si="1"/>
        <v>7200</v>
      </c>
      <c r="F39" s="536">
        <v>2</v>
      </c>
      <c r="G39" s="542">
        <f t="shared" si="2"/>
        <v>14.4</v>
      </c>
      <c r="H39" s="542">
        <f t="shared" si="3"/>
        <v>2</v>
      </c>
      <c r="I39" s="542">
        <f t="shared" si="3"/>
        <v>14.4</v>
      </c>
    </row>
    <row r="40" spans="1:9" s="543" customFormat="1" ht="15">
      <c r="A40" s="536">
        <v>35</v>
      </c>
      <c r="B40" s="541" t="s">
        <v>1099</v>
      </c>
      <c r="C40" s="536" t="s">
        <v>590</v>
      </c>
      <c r="D40" s="542">
        <v>300</v>
      </c>
      <c r="E40" s="542">
        <f t="shared" si="1"/>
        <v>1800</v>
      </c>
      <c r="F40" s="536">
        <v>150</v>
      </c>
      <c r="G40" s="542">
        <f t="shared" si="2"/>
        <v>270</v>
      </c>
      <c r="H40" s="542">
        <f t="shared" si="3"/>
        <v>150</v>
      </c>
      <c r="I40" s="542">
        <f t="shared" si="3"/>
        <v>270</v>
      </c>
    </row>
    <row r="41" spans="1:9" s="543" customFormat="1" ht="15">
      <c r="A41" s="536">
        <v>36</v>
      </c>
      <c r="B41" s="541" t="s">
        <v>1100</v>
      </c>
      <c r="C41" s="536" t="s">
        <v>99</v>
      </c>
      <c r="D41" s="542">
        <v>750</v>
      </c>
      <c r="E41" s="542">
        <f t="shared" si="1"/>
        <v>4500</v>
      </c>
      <c r="F41" s="536">
        <v>48</v>
      </c>
      <c r="G41" s="542">
        <f t="shared" si="2"/>
        <v>216</v>
      </c>
      <c r="H41" s="542">
        <f t="shared" si="3"/>
        <v>48</v>
      </c>
      <c r="I41" s="542">
        <f t="shared" si="3"/>
        <v>216</v>
      </c>
    </row>
    <row r="42" spans="1:9" s="543" customFormat="1" ht="15">
      <c r="A42" s="536">
        <v>37</v>
      </c>
      <c r="B42" s="541" t="s">
        <v>1101</v>
      </c>
      <c r="C42" s="536" t="s">
        <v>99</v>
      </c>
      <c r="D42" s="542">
        <v>800</v>
      </c>
      <c r="E42" s="542">
        <f t="shared" si="1"/>
        <v>4800</v>
      </c>
      <c r="F42" s="536">
        <v>48</v>
      </c>
      <c r="G42" s="542">
        <f t="shared" si="2"/>
        <v>230.4</v>
      </c>
      <c r="H42" s="542">
        <f t="shared" si="3"/>
        <v>48</v>
      </c>
      <c r="I42" s="542">
        <f t="shared" si="3"/>
        <v>230.4</v>
      </c>
    </row>
    <row r="43" spans="1:9" s="543" customFormat="1" ht="15">
      <c r="A43" s="536">
        <v>38</v>
      </c>
      <c r="B43" s="541" t="s">
        <v>1102</v>
      </c>
      <c r="C43" s="536" t="s">
        <v>99</v>
      </c>
      <c r="D43" s="542">
        <v>500</v>
      </c>
      <c r="E43" s="542">
        <f t="shared" si="1"/>
        <v>3000</v>
      </c>
      <c r="F43" s="536">
        <v>30</v>
      </c>
      <c r="G43" s="542">
        <f t="shared" si="2"/>
        <v>90</v>
      </c>
      <c r="H43" s="542">
        <f t="shared" si="3"/>
        <v>30</v>
      </c>
      <c r="I43" s="542">
        <f t="shared" si="3"/>
        <v>90</v>
      </c>
    </row>
    <row r="44" spans="1:9" s="543" customFormat="1" ht="30">
      <c r="A44" s="536">
        <v>39</v>
      </c>
      <c r="B44" s="541" t="s">
        <v>1103</v>
      </c>
      <c r="C44" s="536" t="s">
        <v>590</v>
      </c>
      <c r="D44" s="542">
        <v>800</v>
      </c>
      <c r="E44" s="542">
        <f t="shared" si="1"/>
        <v>4800</v>
      </c>
      <c r="F44" s="536">
        <v>48</v>
      </c>
      <c r="G44" s="542">
        <f t="shared" si="2"/>
        <v>230.4</v>
      </c>
      <c r="H44" s="542">
        <f t="shared" si="3"/>
        <v>48</v>
      </c>
      <c r="I44" s="542">
        <f t="shared" si="3"/>
        <v>230.4</v>
      </c>
    </row>
    <row r="45" spans="1:9" s="543" customFormat="1" ht="15">
      <c r="A45" s="536">
        <v>40</v>
      </c>
      <c r="B45" s="541" t="s">
        <v>1104</v>
      </c>
      <c r="C45" s="536" t="s">
        <v>590</v>
      </c>
      <c r="D45" s="542">
        <v>1300</v>
      </c>
      <c r="E45" s="542">
        <f t="shared" si="1"/>
        <v>7800</v>
      </c>
      <c r="F45" s="536">
        <v>30</v>
      </c>
      <c r="G45" s="542">
        <f t="shared" si="2"/>
        <v>234</v>
      </c>
      <c r="H45" s="542">
        <f t="shared" si="3"/>
        <v>30</v>
      </c>
      <c r="I45" s="542">
        <f t="shared" si="3"/>
        <v>234</v>
      </c>
    </row>
    <row r="46" spans="1:9" s="543" customFormat="1" ht="15">
      <c r="A46" s="536">
        <v>41</v>
      </c>
      <c r="B46" s="541" t="s">
        <v>1105</v>
      </c>
      <c r="C46" s="536" t="s">
        <v>590</v>
      </c>
      <c r="D46" s="542">
        <v>80</v>
      </c>
      <c r="E46" s="542">
        <f t="shared" si="1"/>
        <v>480</v>
      </c>
      <c r="F46" s="536">
        <v>40</v>
      </c>
      <c r="G46" s="542">
        <f t="shared" si="2"/>
        <v>19.2</v>
      </c>
      <c r="H46" s="542">
        <f t="shared" si="3"/>
        <v>40</v>
      </c>
      <c r="I46" s="542">
        <f t="shared" si="3"/>
        <v>19.2</v>
      </c>
    </row>
    <row r="47" spans="1:9" s="543" customFormat="1" ht="45">
      <c r="A47" s="536">
        <v>42</v>
      </c>
      <c r="B47" s="541" t="s">
        <v>1106</v>
      </c>
      <c r="C47" s="536" t="s">
        <v>12</v>
      </c>
      <c r="D47" s="542">
        <v>2400</v>
      </c>
      <c r="E47" s="542">
        <f t="shared" si="1"/>
        <v>14400</v>
      </c>
      <c r="F47" s="536">
        <v>4</v>
      </c>
      <c r="G47" s="542">
        <f t="shared" si="2"/>
        <v>57.6</v>
      </c>
      <c r="H47" s="542">
        <f t="shared" si="3"/>
        <v>4</v>
      </c>
      <c r="I47" s="542">
        <f t="shared" si="3"/>
        <v>57.6</v>
      </c>
    </row>
    <row r="48" spans="1:9" s="543" customFormat="1" ht="15">
      <c r="A48" s="536">
        <v>43</v>
      </c>
      <c r="B48" s="541" t="s">
        <v>1107</v>
      </c>
      <c r="C48" s="536" t="s">
        <v>590</v>
      </c>
      <c r="D48" s="542">
        <v>250</v>
      </c>
      <c r="E48" s="542">
        <f t="shared" si="1"/>
        <v>1500</v>
      </c>
      <c r="F48" s="536">
        <v>15</v>
      </c>
      <c r="G48" s="542">
        <f t="shared" si="2"/>
        <v>22.5</v>
      </c>
      <c r="H48" s="542">
        <f t="shared" si="3"/>
        <v>15</v>
      </c>
      <c r="I48" s="542">
        <f t="shared" si="3"/>
        <v>22.5</v>
      </c>
    </row>
    <row r="49" spans="1:9" s="543" customFormat="1" ht="15">
      <c r="A49" s="536">
        <v>44</v>
      </c>
      <c r="B49" s="541" t="s">
        <v>1108</v>
      </c>
      <c r="C49" s="536" t="s">
        <v>590</v>
      </c>
      <c r="D49" s="542">
        <v>300</v>
      </c>
      <c r="E49" s="542">
        <f t="shared" si="1"/>
        <v>1800</v>
      </c>
      <c r="F49" s="536">
        <v>15</v>
      </c>
      <c r="G49" s="542">
        <f t="shared" si="2"/>
        <v>27</v>
      </c>
      <c r="H49" s="542">
        <f t="shared" si="3"/>
        <v>15</v>
      </c>
      <c r="I49" s="542">
        <f t="shared" si="3"/>
        <v>27</v>
      </c>
    </row>
    <row r="50" spans="1:9" s="543" customFormat="1" ht="15">
      <c r="A50" s="536">
        <v>45</v>
      </c>
      <c r="B50" s="541" t="s">
        <v>1109</v>
      </c>
      <c r="C50" s="536" t="s">
        <v>590</v>
      </c>
      <c r="D50" s="542">
        <v>320</v>
      </c>
      <c r="E50" s="542">
        <f t="shared" si="1"/>
        <v>1920</v>
      </c>
      <c r="F50" s="536">
        <v>15</v>
      </c>
      <c r="G50" s="542">
        <f t="shared" si="2"/>
        <v>28.8</v>
      </c>
      <c r="H50" s="542">
        <f t="shared" si="3"/>
        <v>15</v>
      </c>
      <c r="I50" s="542">
        <f t="shared" si="3"/>
        <v>28.8</v>
      </c>
    </row>
    <row r="51" spans="1:9" s="543" customFormat="1" ht="15">
      <c r="A51" s="536">
        <v>46</v>
      </c>
      <c r="B51" s="541" t="s">
        <v>1110</v>
      </c>
      <c r="C51" s="536" t="s">
        <v>590</v>
      </c>
      <c r="D51" s="542">
        <v>180</v>
      </c>
      <c r="E51" s="542">
        <f t="shared" si="1"/>
        <v>1080</v>
      </c>
      <c r="F51" s="536">
        <v>16</v>
      </c>
      <c r="G51" s="542">
        <f t="shared" si="2"/>
        <v>17.28</v>
      </c>
      <c r="H51" s="542">
        <f t="shared" si="3"/>
        <v>16</v>
      </c>
      <c r="I51" s="542">
        <f t="shared" si="3"/>
        <v>17.28</v>
      </c>
    </row>
    <row r="52" spans="1:9" s="543" customFormat="1" ht="15">
      <c r="A52" s="536">
        <v>47</v>
      </c>
      <c r="B52" s="541" t="s">
        <v>1111</v>
      </c>
      <c r="C52" s="536" t="s">
        <v>590</v>
      </c>
      <c r="D52" s="542">
        <v>450</v>
      </c>
      <c r="E52" s="542">
        <f t="shared" si="1"/>
        <v>2700</v>
      </c>
      <c r="F52" s="536">
        <v>15</v>
      </c>
      <c r="G52" s="542">
        <f t="shared" si="2"/>
        <v>40.5</v>
      </c>
      <c r="H52" s="542">
        <f t="shared" si="3"/>
        <v>15</v>
      </c>
      <c r="I52" s="542">
        <f t="shared" si="3"/>
        <v>40.5</v>
      </c>
    </row>
    <row r="53" spans="1:9" s="543" customFormat="1" ht="15">
      <c r="A53" s="536">
        <v>48</v>
      </c>
      <c r="B53" s="541" t="s">
        <v>1112</v>
      </c>
      <c r="C53" s="536" t="s">
        <v>590</v>
      </c>
      <c r="D53" s="542">
        <v>1200</v>
      </c>
      <c r="E53" s="542">
        <f t="shared" si="1"/>
        <v>7200</v>
      </c>
      <c r="F53" s="536">
        <v>30</v>
      </c>
      <c r="G53" s="542">
        <f t="shared" si="2"/>
        <v>216</v>
      </c>
      <c r="H53" s="542">
        <f t="shared" si="3"/>
        <v>30</v>
      </c>
      <c r="I53" s="542">
        <f t="shared" si="3"/>
        <v>216</v>
      </c>
    </row>
    <row r="54" spans="1:9" s="543" customFormat="1" ht="15">
      <c r="A54" s="536">
        <v>49</v>
      </c>
      <c r="B54" s="541" t="s">
        <v>1113</v>
      </c>
      <c r="C54" s="536" t="s">
        <v>590</v>
      </c>
      <c r="D54" s="542">
        <v>800</v>
      </c>
      <c r="E54" s="542">
        <f t="shared" si="1"/>
        <v>4800</v>
      </c>
      <c r="F54" s="536">
        <v>20</v>
      </c>
      <c r="G54" s="542">
        <f t="shared" si="2"/>
        <v>96</v>
      </c>
      <c r="H54" s="542">
        <f t="shared" si="3"/>
        <v>20</v>
      </c>
      <c r="I54" s="542">
        <f t="shared" si="3"/>
        <v>96</v>
      </c>
    </row>
    <row r="55" spans="1:9" s="543" customFormat="1" ht="15">
      <c r="A55" s="536">
        <v>50</v>
      </c>
      <c r="B55" s="541" t="s">
        <v>1114</v>
      </c>
      <c r="C55" s="536" t="s">
        <v>12</v>
      </c>
      <c r="D55" s="542">
        <v>480</v>
      </c>
      <c r="E55" s="542">
        <f t="shared" si="1"/>
        <v>2880</v>
      </c>
      <c r="F55" s="536">
        <v>20</v>
      </c>
      <c r="G55" s="542">
        <f t="shared" si="2"/>
        <v>57.6</v>
      </c>
      <c r="H55" s="542">
        <f t="shared" si="3"/>
        <v>20</v>
      </c>
      <c r="I55" s="542">
        <f t="shared" si="3"/>
        <v>57.6</v>
      </c>
    </row>
    <row r="56" spans="1:9" s="543" customFormat="1" ht="15">
      <c r="A56" s="536">
        <v>51</v>
      </c>
      <c r="B56" s="541" t="s">
        <v>1115</v>
      </c>
      <c r="C56" s="536" t="s">
        <v>12</v>
      </c>
      <c r="D56" s="542">
        <v>950</v>
      </c>
      <c r="E56" s="542">
        <f t="shared" si="1"/>
        <v>5700</v>
      </c>
      <c r="F56" s="536">
        <v>15</v>
      </c>
      <c r="G56" s="542">
        <f t="shared" si="2"/>
        <v>85.5</v>
      </c>
      <c r="H56" s="542">
        <f t="shared" si="3"/>
        <v>15</v>
      </c>
      <c r="I56" s="542">
        <f t="shared" si="3"/>
        <v>85.5</v>
      </c>
    </row>
    <row r="57" spans="1:9" s="543" customFormat="1" ht="15">
      <c r="A57" s="536">
        <v>52</v>
      </c>
      <c r="B57" s="541" t="s">
        <v>1116</v>
      </c>
      <c r="C57" s="536" t="s">
        <v>590</v>
      </c>
      <c r="D57" s="542">
        <v>250</v>
      </c>
      <c r="E57" s="542">
        <f t="shared" si="1"/>
        <v>1500</v>
      </c>
      <c r="F57" s="536">
        <v>10</v>
      </c>
      <c r="G57" s="542">
        <f t="shared" si="2"/>
        <v>15</v>
      </c>
      <c r="H57" s="542">
        <f t="shared" si="3"/>
        <v>10</v>
      </c>
      <c r="I57" s="542">
        <f t="shared" si="3"/>
        <v>15</v>
      </c>
    </row>
    <row r="58" spans="1:9" s="543" customFormat="1" ht="15">
      <c r="A58" s="536">
        <v>53</v>
      </c>
      <c r="B58" s="541" t="s">
        <v>1117</v>
      </c>
      <c r="C58" s="536" t="s">
        <v>590</v>
      </c>
      <c r="D58" s="542">
        <v>1100</v>
      </c>
      <c r="E58" s="542">
        <f t="shared" si="1"/>
        <v>6600</v>
      </c>
      <c r="F58" s="536">
        <v>10</v>
      </c>
      <c r="G58" s="542">
        <f t="shared" si="2"/>
        <v>66</v>
      </c>
      <c r="H58" s="542">
        <f t="shared" si="3"/>
        <v>10</v>
      </c>
      <c r="I58" s="542">
        <f t="shared" si="3"/>
        <v>66</v>
      </c>
    </row>
    <row r="59" spans="1:9" s="543" customFormat="1" ht="15">
      <c r="A59" s="536">
        <v>54</v>
      </c>
      <c r="B59" s="541" t="s">
        <v>1118</v>
      </c>
      <c r="C59" s="536" t="s">
        <v>590</v>
      </c>
      <c r="D59" s="542">
        <v>1200</v>
      </c>
      <c r="E59" s="542">
        <f t="shared" si="1"/>
        <v>7200</v>
      </c>
      <c r="F59" s="536">
        <v>10</v>
      </c>
      <c r="G59" s="542">
        <f t="shared" si="2"/>
        <v>72</v>
      </c>
      <c r="H59" s="542">
        <f t="shared" si="3"/>
        <v>10</v>
      </c>
      <c r="I59" s="542">
        <f t="shared" si="3"/>
        <v>72</v>
      </c>
    </row>
    <row r="60" spans="1:9" s="543" customFormat="1" ht="15">
      <c r="A60" s="536">
        <v>55</v>
      </c>
      <c r="B60" s="541" t="s">
        <v>1119</v>
      </c>
      <c r="C60" s="536" t="s">
        <v>590</v>
      </c>
      <c r="D60" s="542">
        <v>950</v>
      </c>
      <c r="E60" s="542">
        <f t="shared" si="1"/>
        <v>5700</v>
      </c>
      <c r="F60" s="536">
        <v>15</v>
      </c>
      <c r="G60" s="542">
        <f t="shared" si="2"/>
        <v>85.5</v>
      </c>
      <c r="H60" s="542">
        <f t="shared" si="3"/>
        <v>15</v>
      </c>
      <c r="I60" s="542">
        <f t="shared" si="3"/>
        <v>85.5</v>
      </c>
    </row>
    <row r="61" spans="1:9" s="543" customFormat="1" ht="15">
      <c r="A61" s="536">
        <v>56</v>
      </c>
      <c r="B61" s="541" t="s">
        <v>1120</v>
      </c>
      <c r="C61" s="536" t="s">
        <v>590</v>
      </c>
      <c r="D61" s="542">
        <v>2500</v>
      </c>
      <c r="E61" s="542">
        <f t="shared" si="1"/>
        <v>15000</v>
      </c>
      <c r="F61" s="536">
        <v>2</v>
      </c>
      <c r="G61" s="542">
        <f t="shared" si="2"/>
        <v>30</v>
      </c>
      <c r="H61" s="542">
        <f t="shared" si="3"/>
        <v>2</v>
      </c>
      <c r="I61" s="542">
        <f t="shared" si="3"/>
        <v>30</v>
      </c>
    </row>
    <row r="62" spans="1:9" s="543" customFormat="1" ht="15">
      <c r="A62" s="536">
        <v>57</v>
      </c>
      <c r="B62" s="541" t="s">
        <v>1121</v>
      </c>
      <c r="C62" s="536" t="s">
        <v>590</v>
      </c>
      <c r="D62" s="542">
        <v>1100</v>
      </c>
      <c r="E62" s="542">
        <f t="shared" si="1"/>
        <v>6600</v>
      </c>
      <c r="F62" s="536">
        <v>15</v>
      </c>
      <c r="G62" s="542">
        <f t="shared" si="2"/>
        <v>99</v>
      </c>
      <c r="H62" s="542">
        <f t="shared" si="3"/>
        <v>15</v>
      </c>
      <c r="I62" s="542">
        <f t="shared" si="3"/>
        <v>99</v>
      </c>
    </row>
    <row r="63" spans="1:9" s="543" customFormat="1" ht="15">
      <c r="A63" s="536">
        <v>58</v>
      </c>
      <c r="B63" s="541" t="s">
        <v>1122</v>
      </c>
      <c r="C63" s="536" t="s">
        <v>590</v>
      </c>
      <c r="D63" s="542">
        <v>450</v>
      </c>
      <c r="E63" s="542">
        <f t="shared" si="1"/>
        <v>2700</v>
      </c>
      <c r="F63" s="536">
        <v>20</v>
      </c>
      <c r="G63" s="542">
        <f t="shared" si="2"/>
        <v>54</v>
      </c>
      <c r="H63" s="542">
        <f t="shared" si="3"/>
        <v>20</v>
      </c>
      <c r="I63" s="542">
        <f t="shared" si="3"/>
        <v>54</v>
      </c>
    </row>
    <row r="64" spans="1:9" s="543" customFormat="1" ht="15">
      <c r="A64" s="536">
        <v>59</v>
      </c>
      <c r="B64" s="541" t="s">
        <v>1123</v>
      </c>
      <c r="C64" s="536" t="s">
        <v>590</v>
      </c>
      <c r="D64" s="542">
        <v>80</v>
      </c>
      <c r="E64" s="542">
        <f t="shared" si="1"/>
        <v>480</v>
      </c>
      <c r="F64" s="536">
        <v>100</v>
      </c>
      <c r="G64" s="542">
        <f t="shared" si="2"/>
        <v>48</v>
      </c>
      <c r="H64" s="542">
        <f t="shared" si="3"/>
        <v>100</v>
      </c>
      <c r="I64" s="542">
        <f t="shared" si="3"/>
        <v>48</v>
      </c>
    </row>
    <row r="65" spans="1:9" s="543" customFormat="1" ht="15">
      <c r="A65" s="536">
        <v>60</v>
      </c>
      <c r="B65" s="541" t="s">
        <v>1124</v>
      </c>
      <c r="C65" s="536" t="s">
        <v>590</v>
      </c>
      <c r="D65" s="542">
        <v>150</v>
      </c>
      <c r="E65" s="542">
        <f t="shared" si="1"/>
        <v>900</v>
      </c>
      <c r="F65" s="536">
        <v>10</v>
      </c>
      <c r="G65" s="542">
        <f t="shared" si="2"/>
        <v>9</v>
      </c>
      <c r="H65" s="542">
        <f t="shared" si="3"/>
        <v>10</v>
      </c>
      <c r="I65" s="542">
        <f t="shared" si="3"/>
        <v>9</v>
      </c>
    </row>
    <row r="66" spans="1:9" s="543" customFormat="1" ht="15">
      <c r="A66" s="536">
        <v>61</v>
      </c>
      <c r="B66" s="541" t="s">
        <v>1125</v>
      </c>
      <c r="C66" s="536" t="s">
        <v>1126</v>
      </c>
      <c r="D66" s="542">
        <v>1800</v>
      </c>
      <c r="E66" s="542">
        <f t="shared" si="1"/>
        <v>10800</v>
      </c>
      <c r="F66" s="536">
        <v>20</v>
      </c>
      <c r="G66" s="542">
        <f t="shared" si="2"/>
        <v>216</v>
      </c>
      <c r="H66" s="542">
        <f t="shared" si="3"/>
        <v>20</v>
      </c>
      <c r="I66" s="542">
        <f t="shared" si="3"/>
        <v>216</v>
      </c>
    </row>
    <row r="67" spans="1:9" s="543" customFormat="1" ht="15">
      <c r="A67" s="536">
        <v>62</v>
      </c>
      <c r="B67" s="541" t="s">
        <v>1127</v>
      </c>
      <c r="C67" s="536" t="s">
        <v>590</v>
      </c>
      <c r="D67" s="542">
        <v>850</v>
      </c>
      <c r="E67" s="542">
        <f t="shared" si="1"/>
        <v>5100</v>
      </c>
      <c r="F67" s="536">
        <v>20</v>
      </c>
      <c r="G67" s="542">
        <f t="shared" si="2"/>
        <v>102</v>
      </c>
      <c r="H67" s="542">
        <f t="shared" si="3"/>
        <v>20</v>
      </c>
      <c r="I67" s="542">
        <f t="shared" si="3"/>
        <v>102</v>
      </c>
    </row>
    <row r="68" spans="1:9" s="543" customFormat="1" ht="15">
      <c r="A68" s="536">
        <v>63</v>
      </c>
      <c r="B68" s="541" t="s">
        <v>1128</v>
      </c>
      <c r="C68" s="536" t="s">
        <v>590</v>
      </c>
      <c r="D68" s="542">
        <v>750</v>
      </c>
      <c r="E68" s="542">
        <f t="shared" si="1"/>
        <v>4500</v>
      </c>
      <c r="F68" s="536">
        <v>10</v>
      </c>
      <c r="G68" s="542">
        <f t="shared" si="2"/>
        <v>45</v>
      </c>
      <c r="H68" s="542">
        <f t="shared" si="3"/>
        <v>10</v>
      </c>
      <c r="I68" s="542">
        <f t="shared" si="3"/>
        <v>45</v>
      </c>
    </row>
    <row r="69" spans="1:9" s="543" customFormat="1" ht="30">
      <c r="A69" s="536">
        <v>64</v>
      </c>
      <c r="B69" s="541" t="s">
        <v>1129</v>
      </c>
      <c r="C69" s="536" t="s">
        <v>590</v>
      </c>
      <c r="D69" s="542">
        <v>950</v>
      </c>
      <c r="E69" s="542">
        <f t="shared" si="1"/>
        <v>5700</v>
      </c>
      <c r="F69" s="536">
        <v>30</v>
      </c>
      <c r="G69" s="542">
        <f t="shared" si="2"/>
        <v>171</v>
      </c>
      <c r="H69" s="542">
        <f t="shared" si="3"/>
        <v>30</v>
      </c>
      <c r="I69" s="542">
        <f t="shared" si="3"/>
        <v>171</v>
      </c>
    </row>
    <row r="70" spans="1:9" s="543" customFormat="1" ht="15">
      <c r="A70" s="536">
        <v>65</v>
      </c>
      <c r="B70" s="541" t="s">
        <v>1130</v>
      </c>
      <c r="C70" s="536" t="s">
        <v>590</v>
      </c>
      <c r="D70" s="542">
        <v>180</v>
      </c>
      <c r="E70" s="542">
        <f t="shared" si="1"/>
        <v>1080</v>
      </c>
      <c r="F70" s="536">
        <v>300</v>
      </c>
      <c r="G70" s="542">
        <f t="shared" si="2"/>
        <v>324</v>
      </c>
      <c r="H70" s="542">
        <f t="shared" si="3"/>
        <v>300</v>
      </c>
      <c r="I70" s="542">
        <f t="shared" si="3"/>
        <v>324</v>
      </c>
    </row>
    <row r="71" spans="1:9" s="543" customFormat="1" ht="15">
      <c r="A71" s="536">
        <v>66</v>
      </c>
      <c r="B71" s="541" t="s">
        <v>1131</v>
      </c>
      <c r="C71" s="536" t="s">
        <v>590</v>
      </c>
      <c r="D71" s="542">
        <v>120</v>
      </c>
      <c r="E71" s="542">
        <f t="shared" ref="E71:E108" si="4">D71*6</f>
        <v>720</v>
      </c>
      <c r="F71" s="536">
        <v>20</v>
      </c>
      <c r="G71" s="542">
        <f t="shared" ref="G71:G108" si="5">F71*E71/1000</f>
        <v>14.4</v>
      </c>
      <c r="H71" s="542">
        <f t="shared" ref="H71:I108" si="6">F71</f>
        <v>20</v>
      </c>
      <c r="I71" s="542">
        <f t="shared" si="6"/>
        <v>14.4</v>
      </c>
    </row>
    <row r="72" spans="1:9" s="543" customFormat="1" ht="15">
      <c r="A72" s="536">
        <v>67</v>
      </c>
      <c r="B72" s="541" t="s">
        <v>1132</v>
      </c>
      <c r="C72" s="536" t="s">
        <v>99</v>
      </c>
      <c r="D72" s="542">
        <v>150</v>
      </c>
      <c r="E72" s="542">
        <f t="shared" si="4"/>
        <v>900</v>
      </c>
      <c r="F72" s="536">
        <v>10</v>
      </c>
      <c r="G72" s="542">
        <f t="shared" si="5"/>
        <v>9</v>
      </c>
      <c r="H72" s="542">
        <f t="shared" si="6"/>
        <v>10</v>
      </c>
      <c r="I72" s="542">
        <f t="shared" si="6"/>
        <v>9</v>
      </c>
    </row>
    <row r="73" spans="1:9" s="543" customFormat="1" ht="15">
      <c r="A73" s="536">
        <v>68</v>
      </c>
      <c r="B73" s="541" t="s">
        <v>1133</v>
      </c>
      <c r="C73" s="536" t="s">
        <v>590</v>
      </c>
      <c r="D73" s="542">
        <v>380</v>
      </c>
      <c r="E73" s="542">
        <f t="shared" si="4"/>
        <v>2280</v>
      </c>
      <c r="F73" s="536">
        <v>20</v>
      </c>
      <c r="G73" s="542">
        <f t="shared" si="5"/>
        <v>45.6</v>
      </c>
      <c r="H73" s="542">
        <f t="shared" si="6"/>
        <v>20</v>
      </c>
      <c r="I73" s="542">
        <f t="shared" si="6"/>
        <v>45.6</v>
      </c>
    </row>
    <row r="74" spans="1:9" s="543" customFormat="1" ht="15">
      <c r="A74" s="536">
        <v>69</v>
      </c>
      <c r="B74" s="541" t="s">
        <v>1134</v>
      </c>
      <c r="C74" s="536" t="s">
        <v>590</v>
      </c>
      <c r="D74" s="542">
        <v>160</v>
      </c>
      <c r="E74" s="542">
        <f t="shared" si="4"/>
        <v>960</v>
      </c>
      <c r="F74" s="536">
        <v>20</v>
      </c>
      <c r="G74" s="542">
        <f t="shared" si="5"/>
        <v>19.2</v>
      </c>
      <c r="H74" s="542">
        <f t="shared" si="6"/>
        <v>20</v>
      </c>
      <c r="I74" s="542">
        <f t="shared" si="6"/>
        <v>19.2</v>
      </c>
    </row>
    <row r="75" spans="1:9" s="543" customFormat="1" ht="15">
      <c r="A75" s="536">
        <v>70</v>
      </c>
      <c r="B75" s="541" t="s">
        <v>1135</v>
      </c>
      <c r="C75" s="536" t="s">
        <v>590</v>
      </c>
      <c r="D75" s="542">
        <v>110</v>
      </c>
      <c r="E75" s="542">
        <f t="shared" si="4"/>
        <v>660</v>
      </c>
      <c r="F75" s="536">
        <v>20</v>
      </c>
      <c r="G75" s="542">
        <f t="shared" si="5"/>
        <v>13.2</v>
      </c>
      <c r="H75" s="542">
        <f t="shared" si="6"/>
        <v>20</v>
      </c>
      <c r="I75" s="542">
        <f t="shared" si="6"/>
        <v>13.2</v>
      </c>
    </row>
    <row r="76" spans="1:9" s="543" customFormat="1" ht="30">
      <c r="A76" s="536">
        <v>71</v>
      </c>
      <c r="B76" s="541" t="s">
        <v>1136</v>
      </c>
      <c r="C76" s="536" t="s">
        <v>590</v>
      </c>
      <c r="D76" s="542">
        <v>2500</v>
      </c>
      <c r="E76" s="542">
        <f t="shared" si="4"/>
        <v>15000</v>
      </c>
      <c r="F76" s="536">
        <v>50</v>
      </c>
      <c r="G76" s="542">
        <f t="shared" si="5"/>
        <v>750</v>
      </c>
      <c r="H76" s="542">
        <f t="shared" si="6"/>
        <v>50</v>
      </c>
      <c r="I76" s="542">
        <f t="shared" si="6"/>
        <v>750</v>
      </c>
    </row>
    <row r="77" spans="1:9" s="543" customFormat="1" ht="15">
      <c r="A77" s="536">
        <v>72</v>
      </c>
      <c r="B77" s="541" t="s">
        <v>1137</v>
      </c>
      <c r="C77" s="536" t="s">
        <v>590</v>
      </c>
      <c r="D77" s="542">
        <v>4000</v>
      </c>
      <c r="E77" s="542">
        <f t="shared" si="4"/>
        <v>24000</v>
      </c>
      <c r="F77" s="536">
        <v>50</v>
      </c>
      <c r="G77" s="542">
        <f t="shared" si="5"/>
        <v>1200</v>
      </c>
      <c r="H77" s="542">
        <f t="shared" si="6"/>
        <v>50</v>
      </c>
      <c r="I77" s="542">
        <f t="shared" si="6"/>
        <v>1200</v>
      </c>
    </row>
    <row r="78" spans="1:9" s="543" customFormat="1" ht="15">
      <c r="A78" s="536">
        <v>73</v>
      </c>
      <c r="B78" s="541" t="s">
        <v>1138</v>
      </c>
      <c r="C78" s="536" t="s">
        <v>12</v>
      </c>
      <c r="D78" s="542">
        <v>4500</v>
      </c>
      <c r="E78" s="542">
        <f t="shared" si="4"/>
        <v>27000</v>
      </c>
      <c r="F78" s="536">
        <v>50</v>
      </c>
      <c r="G78" s="542">
        <f t="shared" si="5"/>
        <v>1350</v>
      </c>
      <c r="H78" s="542">
        <f t="shared" si="6"/>
        <v>50</v>
      </c>
      <c r="I78" s="542">
        <f t="shared" si="6"/>
        <v>1350</v>
      </c>
    </row>
    <row r="79" spans="1:9" s="543" customFormat="1" ht="15">
      <c r="A79" s="536">
        <v>74</v>
      </c>
      <c r="B79" s="541" t="s">
        <v>1139</v>
      </c>
      <c r="C79" s="536" t="s">
        <v>590</v>
      </c>
      <c r="D79" s="542">
        <v>4500</v>
      </c>
      <c r="E79" s="542">
        <f t="shared" si="4"/>
        <v>27000</v>
      </c>
      <c r="F79" s="536">
        <v>40</v>
      </c>
      <c r="G79" s="542">
        <f t="shared" si="5"/>
        <v>1080</v>
      </c>
      <c r="H79" s="542">
        <f t="shared" si="6"/>
        <v>40</v>
      </c>
      <c r="I79" s="542">
        <f t="shared" si="6"/>
        <v>1080</v>
      </c>
    </row>
    <row r="80" spans="1:9" s="543" customFormat="1" ht="15">
      <c r="A80" s="536">
        <v>75</v>
      </c>
      <c r="B80" s="541" t="s">
        <v>1140</v>
      </c>
      <c r="C80" s="536" t="s">
        <v>590</v>
      </c>
      <c r="D80" s="542">
        <v>6500</v>
      </c>
      <c r="E80" s="542">
        <f t="shared" si="4"/>
        <v>39000</v>
      </c>
      <c r="F80" s="536">
        <v>1</v>
      </c>
      <c r="G80" s="542">
        <f t="shared" si="5"/>
        <v>39</v>
      </c>
      <c r="H80" s="542">
        <f t="shared" si="6"/>
        <v>1</v>
      </c>
      <c r="I80" s="542">
        <f t="shared" si="6"/>
        <v>39</v>
      </c>
    </row>
    <row r="81" spans="1:9" s="543" customFormat="1" ht="15">
      <c r="A81" s="536">
        <v>76</v>
      </c>
      <c r="B81" s="541" t="s">
        <v>1141</v>
      </c>
      <c r="C81" s="536" t="s">
        <v>12</v>
      </c>
      <c r="D81" s="542">
        <v>850</v>
      </c>
      <c r="E81" s="542">
        <f t="shared" si="4"/>
        <v>5100</v>
      </c>
      <c r="F81" s="536">
        <v>5</v>
      </c>
      <c r="G81" s="542">
        <f t="shared" si="5"/>
        <v>25.5</v>
      </c>
      <c r="H81" s="542">
        <f t="shared" si="6"/>
        <v>5</v>
      </c>
      <c r="I81" s="542">
        <f t="shared" si="6"/>
        <v>25.5</v>
      </c>
    </row>
    <row r="82" spans="1:9" s="543" customFormat="1" ht="15">
      <c r="A82" s="536">
        <v>77</v>
      </c>
      <c r="B82" s="541" t="s">
        <v>1142</v>
      </c>
      <c r="C82" s="536" t="s">
        <v>12</v>
      </c>
      <c r="D82" s="542">
        <v>450</v>
      </c>
      <c r="E82" s="542">
        <f t="shared" si="4"/>
        <v>2700</v>
      </c>
      <c r="F82" s="536">
        <v>10</v>
      </c>
      <c r="G82" s="542">
        <f t="shared" si="5"/>
        <v>27</v>
      </c>
      <c r="H82" s="542">
        <f t="shared" si="6"/>
        <v>10</v>
      </c>
      <c r="I82" s="542">
        <f t="shared" si="6"/>
        <v>27</v>
      </c>
    </row>
    <row r="83" spans="1:9" s="543" customFormat="1" ht="15">
      <c r="A83" s="536">
        <v>78</v>
      </c>
      <c r="B83" s="541" t="s">
        <v>1143</v>
      </c>
      <c r="C83" s="536" t="s">
        <v>12</v>
      </c>
      <c r="D83" s="542">
        <v>350</v>
      </c>
      <c r="E83" s="542">
        <f t="shared" si="4"/>
        <v>2100</v>
      </c>
      <c r="F83" s="536">
        <v>10</v>
      </c>
      <c r="G83" s="542">
        <f t="shared" si="5"/>
        <v>21</v>
      </c>
      <c r="H83" s="542">
        <f t="shared" si="6"/>
        <v>10</v>
      </c>
      <c r="I83" s="542">
        <f t="shared" si="6"/>
        <v>21</v>
      </c>
    </row>
    <row r="84" spans="1:9" s="543" customFormat="1" ht="45">
      <c r="A84" s="536">
        <v>79</v>
      </c>
      <c r="B84" s="541" t="s">
        <v>1144</v>
      </c>
      <c r="C84" s="536" t="s">
        <v>590</v>
      </c>
      <c r="D84" s="542">
        <v>1600</v>
      </c>
      <c r="E84" s="542">
        <f t="shared" si="4"/>
        <v>9600</v>
      </c>
      <c r="F84" s="536">
        <v>2</v>
      </c>
      <c r="G84" s="542">
        <f t="shared" si="5"/>
        <v>19.2</v>
      </c>
      <c r="H84" s="542">
        <f t="shared" si="6"/>
        <v>2</v>
      </c>
      <c r="I84" s="542">
        <f t="shared" si="6"/>
        <v>19.2</v>
      </c>
    </row>
    <row r="85" spans="1:9" s="543" customFormat="1" ht="15">
      <c r="A85" s="536">
        <v>80</v>
      </c>
      <c r="B85" s="541" t="s">
        <v>1145</v>
      </c>
      <c r="C85" s="536" t="s">
        <v>165</v>
      </c>
      <c r="D85" s="542">
        <v>120</v>
      </c>
      <c r="E85" s="542">
        <f t="shared" si="4"/>
        <v>720</v>
      </c>
      <c r="F85" s="536">
        <v>100</v>
      </c>
      <c r="G85" s="542">
        <f t="shared" si="5"/>
        <v>72</v>
      </c>
      <c r="H85" s="542">
        <f t="shared" si="6"/>
        <v>100</v>
      </c>
      <c r="I85" s="542">
        <f t="shared" si="6"/>
        <v>72</v>
      </c>
    </row>
    <row r="86" spans="1:9" s="543" customFormat="1" ht="30">
      <c r="A86" s="536">
        <v>81</v>
      </c>
      <c r="B86" s="541" t="s">
        <v>1146</v>
      </c>
      <c r="C86" s="536" t="s">
        <v>12</v>
      </c>
      <c r="D86" s="542">
        <v>80</v>
      </c>
      <c r="E86" s="542">
        <f t="shared" si="4"/>
        <v>480</v>
      </c>
      <c r="F86" s="536">
        <v>300</v>
      </c>
      <c r="G86" s="542">
        <f t="shared" si="5"/>
        <v>144</v>
      </c>
      <c r="H86" s="542">
        <f t="shared" si="6"/>
        <v>300</v>
      </c>
      <c r="I86" s="542">
        <f t="shared" si="6"/>
        <v>144</v>
      </c>
    </row>
    <row r="87" spans="1:9" s="543" customFormat="1" ht="30">
      <c r="A87" s="536">
        <v>82</v>
      </c>
      <c r="B87" s="541" t="s">
        <v>1147</v>
      </c>
      <c r="C87" s="536" t="s">
        <v>590</v>
      </c>
      <c r="D87" s="542">
        <v>70</v>
      </c>
      <c r="E87" s="542">
        <f t="shared" si="4"/>
        <v>420</v>
      </c>
      <c r="F87" s="536">
        <v>300</v>
      </c>
      <c r="G87" s="542">
        <f t="shared" si="5"/>
        <v>126</v>
      </c>
      <c r="H87" s="542">
        <f t="shared" si="6"/>
        <v>300</v>
      </c>
      <c r="I87" s="542">
        <f t="shared" si="6"/>
        <v>126</v>
      </c>
    </row>
    <row r="88" spans="1:9" s="543" customFormat="1" ht="30">
      <c r="A88" s="536">
        <v>83</v>
      </c>
      <c r="B88" s="541" t="s">
        <v>1148</v>
      </c>
      <c r="C88" s="536" t="s">
        <v>590</v>
      </c>
      <c r="D88" s="542">
        <v>120</v>
      </c>
      <c r="E88" s="542">
        <f t="shared" si="4"/>
        <v>720</v>
      </c>
      <c r="F88" s="536">
        <v>300</v>
      </c>
      <c r="G88" s="542">
        <f t="shared" si="5"/>
        <v>216</v>
      </c>
      <c r="H88" s="542">
        <f t="shared" si="6"/>
        <v>300</v>
      </c>
      <c r="I88" s="542">
        <f t="shared" si="6"/>
        <v>216</v>
      </c>
    </row>
    <row r="89" spans="1:9" s="543" customFormat="1" ht="30">
      <c r="A89" s="536">
        <v>84</v>
      </c>
      <c r="B89" s="541" t="s">
        <v>1149</v>
      </c>
      <c r="C89" s="536" t="s">
        <v>590</v>
      </c>
      <c r="D89" s="542">
        <v>100</v>
      </c>
      <c r="E89" s="542">
        <f t="shared" si="4"/>
        <v>600</v>
      </c>
      <c r="F89" s="536">
        <v>300</v>
      </c>
      <c r="G89" s="542">
        <f t="shared" si="5"/>
        <v>180</v>
      </c>
      <c r="H89" s="542">
        <f t="shared" si="6"/>
        <v>300</v>
      </c>
      <c r="I89" s="542">
        <f t="shared" si="6"/>
        <v>180</v>
      </c>
    </row>
    <row r="90" spans="1:9" s="543" customFormat="1" ht="30">
      <c r="A90" s="536">
        <v>85</v>
      </c>
      <c r="B90" s="541" t="s">
        <v>1150</v>
      </c>
      <c r="C90" s="536" t="s">
        <v>590</v>
      </c>
      <c r="D90" s="542">
        <v>150</v>
      </c>
      <c r="E90" s="542">
        <f t="shared" si="4"/>
        <v>900</v>
      </c>
      <c r="F90" s="536">
        <v>200</v>
      </c>
      <c r="G90" s="542">
        <f t="shared" si="5"/>
        <v>180</v>
      </c>
      <c r="H90" s="542">
        <f t="shared" si="6"/>
        <v>200</v>
      </c>
      <c r="I90" s="542">
        <f t="shared" si="6"/>
        <v>180</v>
      </c>
    </row>
    <row r="91" spans="1:9" s="543" customFormat="1" ht="30">
      <c r="A91" s="536">
        <v>86</v>
      </c>
      <c r="B91" s="541" t="s">
        <v>1151</v>
      </c>
      <c r="C91" s="536" t="s">
        <v>590</v>
      </c>
      <c r="D91" s="542">
        <v>140</v>
      </c>
      <c r="E91" s="542">
        <f t="shared" si="4"/>
        <v>840</v>
      </c>
      <c r="F91" s="536">
        <v>200</v>
      </c>
      <c r="G91" s="542">
        <f t="shared" si="5"/>
        <v>168</v>
      </c>
      <c r="H91" s="542">
        <f t="shared" si="6"/>
        <v>200</v>
      </c>
      <c r="I91" s="542">
        <f t="shared" si="6"/>
        <v>168</v>
      </c>
    </row>
    <row r="92" spans="1:9" s="543" customFormat="1" ht="30">
      <c r="A92" s="536">
        <v>87</v>
      </c>
      <c r="B92" s="541" t="s">
        <v>1152</v>
      </c>
      <c r="C92" s="536" t="s">
        <v>590</v>
      </c>
      <c r="D92" s="542">
        <v>1900</v>
      </c>
      <c r="E92" s="542">
        <f t="shared" si="4"/>
        <v>11400</v>
      </c>
      <c r="F92" s="536">
        <v>20</v>
      </c>
      <c r="G92" s="542">
        <f t="shared" si="5"/>
        <v>228</v>
      </c>
      <c r="H92" s="542">
        <f t="shared" si="6"/>
        <v>20</v>
      </c>
      <c r="I92" s="542">
        <f t="shared" si="6"/>
        <v>228</v>
      </c>
    </row>
    <row r="93" spans="1:9" s="543" customFormat="1" ht="15">
      <c r="A93" s="536">
        <v>88</v>
      </c>
      <c r="B93" s="541" t="s">
        <v>1153</v>
      </c>
      <c r="C93" s="536" t="s">
        <v>590</v>
      </c>
      <c r="D93" s="542">
        <v>120</v>
      </c>
      <c r="E93" s="542">
        <f t="shared" si="4"/>
        <v>720</v>
      </c>
      <c r="F93" s="536">
        <v>20</v>
      </c>
      <c r="G93" s="542">
        <f t="shared" si="5"/>
        <v>14.4</v>
      </c>
      <c r="H93" s="542">
        <f t="shared" si="6"/>
        <v>20</v>
      </c>
      <c r="I93" s="542">
        <f t="shared" si="6"/>
        <v>14.4</v>
      </c>
    </row>
    <row r="94" spans="1:9" s="543" customFormat="1" ht="15">
      <c r="A94" s="536">
        <v>89</v>
      </c>
      <c r="B94" s="541" t="s">
        <v>1154</v>
      </c>
      <c r="C94" s="536" t="s">
        <v>590</v>
      </c>
      <c r="D94" s="542">
        <v>150</v>
      </c>
      <c r="E94" s="542">
        <f t="shared" si="4"/>
        <v>900</v>
      </c>
      <c r="F94" s="536">
        <v>20</v>
      </c>
      <c r="G94" s="542">
        <f t="shared" si="5"/>
        <v>18</v>
      </c>
      <c r="H94" s="542">
        <f t="shared" si="6"/>
        <v>20</v>
      </c>
      <c r="I94" s="542">
        <f t="shared" si="6"/>
        <v>18</v>
      </c>
    </row>
    <row r="95" spans="1:9" s="543" customFormat="1" ht="15">
      <c r="A95" s="536">
        <v>90</v>
      </c>
      <c r="B95" s="541" t="s">
        <v>1155</v>
      </c>
      <c r="C95" s="536" t="s">
        <v>590</v>
      </c>
      <c r="D95" s="542">
        <v>2000</v>
      </c>
      <c r="E95" s="542">
        <f t="shared" si="4"/>
        <v>12000</v>
      </c>
      <c r="F95" s="536">
        <v>5</v>
      </c>
      <c r="G95" s="542">
        <f t="shared" si="5"/>
        <v>60</v>
      </c>
      <c r="H95" s="542">
        <f t="shared" si="6"/>
        <v>5</v>
      </c>
      <c r="I95" s="542">
        <f t="shared" si="6"/>
        <v>60</v>
      </c>
    </row>
    <row r="96" spans="1:9" s="543" customFormat="1" ht="15">
      <c r="A96" s="536">
        <v>91</v>
      </c>
      <c r="B96" s="541" t="s">
        <v>1156</v>
      </c>
      <c r="C96" s="536" t="s">
        <v>590</v>
      </c>
      <c r="D96" s="542">
        <v>3900</v>
      </c>
      <c r="E96" s="542">
        <f t="shared" si="4"/>
        <v>23400</v>
      </c>
      <c r="F96" s="536">
        <v>5</v>
      </c>
      <c r="G96" s="542">
        <f t="shared" si="5"/>
        <v>117</v>
      </c>
      <c r="H96" s="542">
        <f t="shared" si="6"/>
        <v>5</v>
      </c>
      <c r="I96" s="542">
        <f t="shared" si="6"/>
        <v>117</v>
      </c>
    </row>
    <row r="97" spans="1:9" s="543" customFormat="1" ht="15">
      <c r="A97" s="536">
        <v>92</v>
      </c>
      <c r="B97" s="541" t="s">
        <v>1157</v>
      </c>
      <c r="C97" s="536" t="s">
        <v>590</v>
      </c>
      <c r="D97" s="542">
        <v>6000</v>
      </c>
      <c r="E97" s="542">
        <f t="shared" si="4"/>
        <v>36000</v>
      </c>
      <c r="F97" s="536">
        <v>2</v>
      </c>
      <c r="G97" s="542">
        <f t="shared" si="5"/>
        <v>72</v>
      </c>
      <c r="H97" s="542">
        <f t="shared" si="6"/>
        <v>2</v>
      </c>
      <c r="I97" s="542">
        <f t="shared" si="6"/>
        <v>72</v>
      </c>
    </row>
    <row r="98" spans="1:9" s="543" customFormat="1" ht="15">
      <c r="A98" s="536">
        <v>93</v>
      </c>
      <c r="B98" s="541" t="s">
        <v>1158</v>
      </c>
      <c r="C98" s="536" t="s">
        <v>1159</v>
      </c>
      <c r="D98" s="542">
        <v>200</v>
      </c>
      <c r="E98" s="542">
        <f t="shared" si="4"/>
        <v>1200</v>
      </c>
      <c r="F98" s="536">
        <v>50</v>
      </c>
      <c r="G98" s="542">
        <f t="shared" si="5"/>
        <v>60</v>
      </c>
      <c r="H98" s="542">
        <f t="shared" si="6"/>
        <v>50</v>
      </c>
      <c r="I98" s="542">
        <f t="shared" si="6"/>
        <v>60</v>
      </c>
    </row>
    <row r="99" spans="1:9" s="543" customFormat="1" ht="15">
      <c r="A99" s="536">
        <v>94</v>
      </c>
      <c r="B99" s="541" t="s">
        <v>1160</v>
      </c>
      <c r="C99" s="536" t="s">
        <v>12</v>
      </c>
      <c r="D99" s="542">
        <v>250</v>
      </c>
      <c r="E99" s="542">
        <f t="shared" si="4"/>
        <v>1500</v>
      </c>
      <c r="F99" s="536">
        <v>40</v>
      </c>
      <c r="G99" s="542">
        <f t="shared" si="5"/>
        <v>60</v>
      </c>
      <c r="H99" s="542">
        <f t="shared" si="6"/>
        <v>40</v>
      </c>
      <c r="I99" s="542">
        <f t="shared" si="6"/>
        <v>60</v>
      </c>
    </row>
    <row r="100" spans="1:9" s="543" customFormat="1" ht="15">
      <c r="A100" s="536">
        <v>95</v>
      </c>
      <c r="B100" s="541" t="s">
        <v>1161</v>
      </c>
      <c r="C100" s="536" t="s">
        <v>590</v>
      </c>
      <c r="D100" s="542">
        <v>280</v>
      </c>
      <c r="E100" s="542">
        <f t="shared" si="4"/>
        <v>1680</v>
      </c>
      <c r="F100" s="536">
        <v>40</v>
      </c>
      <c r="G100" s="542">
        <f t="shared" si="5"/>
        <v>67.2</v>
      </c>
      <c r="H100" s="542">
        <f t="shared" si="6"/>
        <v>40</v>
      </c>
      <c r="I100" s="542">
        <f t="shared" si="6"/>
        <v>67.2</v>
      </c>
    </row>
    <row r="101" spans="1:9" s="543" customFormat="1" ht="15">
      <c r="A101" s="536">
        <v>96</v>
      </c>
      <c r="B101" s="541" t="s">
        <v>1162</v>
      </c>
      <c r="C101" s="536" t="s">
        <v>590</v>
      </c>
      <c r="D101" s="542">
        <v>300</v>
      </c>
      <c r="E101" s="542">
        <f t="shared" si="4"/>
        <v>1800</v>
      </c>
      <c r="F101" s="536">
        <v>40</v>
      </c>
      <c r="G101" s="542">
        <f t="shared" si="5"/>
        <v>72</v>
      </c>
      <c r="H101" s="542">
        <f t="shared" si="6"/>
        <v>40</v>
      </c>
      <c r="I101" s="542">
        <f t="shared" si="6"/>
        <v>72</v>
      </c>
    </row>
    <row r="102" spans="1:9" s="543" customFormat="1" ht="15">
      <c r="A102" s="536">
        <v>97</v>
      </c>
      <c r="B102" s="541" t="s">
        <v>1163</v>
      </c>
      <c r="C102" s="536" t="s">
        <v>590</v>
      </c>
      <c r="D102" s="542">
        <v>450</v>
      </c>
      <c r="E102" s="542">
        <f t="shared" si="4"/>
        <v>2700</v>
      </c>
      <c r="F102" s="536">
        <v>40</v>
      </c>
      <c r="G102" s="542">
        <f t="shared" si="5"/>
        <v>108</v>
      </c>
      <c r="H102" s="542">
        <f t="shared" si="6"/>
        <v>40</v>
      </c>
      <c r="I102" s="542">
        <f t="shared" si="6"/>
        <v>108</v>
      </c>
    </row>
    <row r="103" spans="1:9" s="543" customFormat="1" ht="15">
      <c r="A103" s="536">
        <v>98</v>
      </c>
      <c r="B103" s="541" t="s">
        <v>1164</v>
      </c>
      <c r="C103" s="536" t="s">
        <v>590</v>
      </c>
      <c r="D103" s="542">
        <v>750</v>
      </c>
      <c r="E103" s="542">
        <f t="shared" si="4"/>
        <v>4500</v>
      </c>
      <c r="F103" s="536">
        <v>40</v>
      </c>
      <c r="G103" s="542">
        <f t="shared" si="5"/>
        <v>180</v>
      </c>
      <c r="H103" s="542">
        <f t="shared" si="6"/>
        <v>40</v>
      </c>
      <c r="I103" s="542">
        <f t="shared" si="6"/>
        <v>180</v>
      </c>
    </row>
    <row r="104" spans="1:9" s="543" customFormat="1" ht="15">
      <c r="A104" s="536">
        <v>99</v>
      </c>
      <c r="B104" s="541" t="s">
        <v>1165</v>
      </c>
      <c r="C104" s="536" t="s">
        <v>590</v>
      </c>
      <c r="D104" s="542">
        <v>550</v>
      </c>
      <c r="E104" s="542">
        <f t="shared" si="4"/>
        <v>3300</v>
      </c>
      <c r="F104" s="536">
        <v>20</v>
      </c>
      <c r="G104" s="542">
        <f t="shared" si="5"/>
        <v>66</v>
      </c>
      <c r="H104" s="542">
        <f t="shared" si="6"/>
        <v>20</v>
      </c>
      <c r="I104" s="542">
        <f t="shared" si="6"/>
        <v>66</v>
      </c>
    </row>
    <row r="105" spans="1:9" s="543" customFormat="1" ht="15">
      <c r="A105" s="536">
        <v>100</v>
      </c>
      <c r="B105" s="541" t="s">
        <v>1166</v>
      </c>
      <c r="C105" s="536" t="s">
        <v>590</v>
      </c>
      <c r="D105" s="542">
        <v>150</v>
      </c>
      <c r="E105" s="542">
        <f t="shared" si="4"/>
        <v>900</v>
      </c>
      <c r="F105" s="536">
        <v>10</v>
      </c>
      <c r="G105" s="542">
        <f t="shared" si="5"/>
        <v>9</v>
      </c>
      <c r="H105" s="542">
        <f t="shared" si="6"/>
        <v>10</v>
      </c>
      <c r="I105" s="542">
        <f t="shared" si="6"/>
        <v>9</v>
      </c>
    </row>
    <row r="106" spans="1:9" s="543" customFormat="1" ht="15">
      <c r="A106" s="536">
        <v>101</v>
      </c>
      <c r="B106" s="541" t="s">
        <v>1167</v>
      </c>
      <c r="C106" s="536" t="s">
        <v>590</v>
      </c>
      <c r="D106" s="542">
        <v>180</v>
      </c>
      <c r="E106" s="542">
        <f t="shared" si="4"/>
        <v>1080</v>
      </c>
      <c r="F106" s="536">
        <v>8</v>
      </c>
      <c r="G106" s="542">
        <f t="shared" si="5"/>
        <v>8.64</v>
      </c>
      <c r="H106" s="542">
        <f t="shared" si="6"/>
        <v>8</v>
      </c>
      <c r="I106" s="542">
        <f t="shared" si="6"/>
        <v>8.64</v>
      </c>
    </row>
    <row r="107" spans="1:9" s="543" customFormat="1" ht="15">
      <c r="A107" s="536">
        <v>102</v>
      </c>
      <c r="B107" s="541" t="s">
        <v>1168</v>
      </c>
      <c r="C107" s="536" t="s">
        <v>590</v>
      </c>
      <c r="D107" s="542">
        <v>380</v>
      </c>
      <c r="E107" s="542">
        <f t="shared" si="4"/>
        <v>2280</v>
      </c>
      <c r="F107" s="536">
        <v>20</v>
      </c>
      <c r="G107" s="542">
        <f t="shared" si="5"/>
        <v>45.6</v>
      </c>
      <c r="H107" s="542">
        <f t="shared" si="6"/>
        <v>20</v>
      </c>
      <c r="I107" s="542">
        <f t="shared" si="6"/>
        <v>45.6</v>
      </c>
    </row>
    <row r="108" spans="1:9" s="543" customFormat="1" ht="15">
      <c r="A108" s="536">
        <v>103</v>
      </c>
      <c r="B108" s="541" t="s">
        <v>1169</v>
      </c>
      <c r="C108" s="536" t="s">
        <v>590</v>
      </c>
      <c r="D108" s="542">
        <v>450</v>
      </c>
      <c r="E108" s="542">
        <f t="shared" si="4"/>
        <v>2700</v>
      </c>
      <c r="F108" s="536">
        <v>20</v>
      </c>
      <c r="G108" s="542">
        <f t="shared" si="5"/>
        <v>54</v>
      </c>
      <c r="H108" s="542">
        <f t="shared" si="6"/>
        <v>20</v>
      </c>
      <c r="I108" s="542">
        <f t="shared" si="6"/>
        <v>54</v>
      </c>
    </row>
    <row r="109" spans="1:9">
      <c r="A109" s="1004" t="s">
        <v>1170</v>
      </c>
      <c r="B109" s="1004"/>
      <c r="C109" s="1004"/>
      <c r="D109" s="1004"/>
      <c r="E109" s="1004"/>
      <c r="F109" s="1004"/>
      <c r="G109" s="1004"/>
      <c r="H109" s="547">
        <f>SUM(H6:H108)</f>
        <v>4410</v>
      </c>
      <c r="I109" s="547">
        <f>SUM(I6:I108)</f>
        <v>16546.019999999997</v>
      </c>
    </row>
    <row r="110" spans="1:9">
      <c r="A110" s="57"/>
      <c r="B110" s="533"/>
      <c r="C110" s="60"/>
      <c r="D110" s="60"/>
      <c r="E110" s="60"/>
      <c r="F110" s="60"/>
      <c r="G110" s="60"/>
      <c r="H110" s="58"/>
      <c r="I110" s="58"/>
    </row>
    <row r="111" spans="1:9" s="60" customFormat="1" ht="18.75">
      <c r="A111" s="241" t="s">
        <v>445</v>
      </c>
      <c r="B111" s="233"/>
      <c r="C111" s="336"/>
      <c r="D111" s="247"/>
      <c r="E111" s="247"/>
      <c r="G111" s="241" t="s">
        <v>446</v>
      </c>
      <c r="H111" s="58"/>
      <c r="I111" s="58"/>
    </row>
    <row r="112" spans="1:9" s="60" customFormat="1" ht="18.75">
      <c r="A112" s="246"/>
      <c r="B112" s="233"/>
      <c r="C112" s="336"/>
      <c r="D112" s="247"/>
      <c r="E112" s="247"/>
      <c r="G112" s="375"/>
      <c r="H112" s="58"/>
      <c r="I112" s="58"/>
    </row>
    <row r="113" spans="1:249" s="27" customFormat="1" ht="42.6" customHeight="1">
      <c r="A113" s="1009" t="s">
        <v>447</v>
      </c>
      <c r="B113" s="1009"/>
      <c r="C113" s="1009"/>
      <c r="D113" s="117"/>
      <c r="E113" s="117"/>
      <c r="F113" s="117"/>
      <c r="G113" s="117" t="s">
        <v>448</v>
      </c>
      <c r="H113" s="144"/>
      <c r="I113" s="144"/>
      <c r="J113" s="144"/>
      <c r="L113" s="137"/>
      <c r="N113" s="25"/>
      <c r="O113" s="26"/>
      <c r="P113" s="26"/>
      <c r="Q113" s="26"/>
      <c r="S113" s="28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</row>
    <row r="114" spans="1:249" s="27" customFormat="1" ht="16.149999999999999" customHeight="1">
      <c r="B114" s="138"/>
      <c r="C114" s="138"/>
      <c r="D114" s="59"/>
      <c r="E114" s="59"/>
      <c r="F114" s="59"/>
      <c r="G114" s="130"/>
      <c r="H114" s="144"/>
      <c r="I114" s="144"/>
      <c r="J114" s="144"/>
      <c r="K114" s="137"/>
      <c r="L114" s="137"/>
      <c r="N114" s="25"/>
      <c r="O114" s="26"/>
      <c r="P114" s="26"/>
      <c r="Q114" s="26"/>
      <c r="R114" s="28"/>
      <c r="S114" s="28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</row>
    <row r="115" spans="1:249" s="60" customFormat="1" ht="37.15" customHeight="1">
      <c r="A115" s="1010" t="s">
        <v>449</v>
      </c>
      <c r="B115" s="1010"/>
      <c r="C115" s="1010"/>
      <c r="D115" s="372"/>
      <c r="E115" s="372"/>
      <c r="G115" s="375" t="s">
        <v>485</v>
      </c>
      <c r="H115" s="58"/>
      <c r="I115" s="58"/>
    </row>
    <row r="116" spans="1:249" s="60" customFormat="1" ht="18.75">
      <c r="A116" s="262"/>
      <c r="B116" s="448"/>
      <c r="C116" s="336"/>
      <c r="D116" s="372"/>
      <c r="E116" s="372"/>
      <c r="H116" s="58"/>
      <c r="I116" s="58"/>
    </row>
    <row r="117" spans="1:249" s="60" customFormat="1" ht="18.75">
      <c r="A117" s="241" t="s">
        <v>451</v>
      </c>
      <c r="B117" s="233"/>
      <c r="C117" s="336"/>
      <c r="D117" s="247"/>
      <c r="E117" s="247"/>
      <c r="G117" s="375" t="s">
        <v>452</v>
      </c>
      <c r="H117" s="58"/>
      <c r="I117" s="58"/>
    </row>
    <row r="118" spans="1:249" s="60" customFormat="1" ht="18.75">
      <c r="A118" s="262"/>
      <c r="B118" s="448"/>
      <c r="C118" s="336"/>
      <c r="D118" s="247"/>
      <c r="E118" s="247"/>
      <c r="G118" s="372"/>
      <c r="H118" s="58"/>
      <c r="I118" s="58"/>
    </row>
    <row r="119" spans="1:249" s="60" customFormat="1" ht="18.75">
      <c r="A119" s="241" t="s">
        <v>453</v>
      </c>
      <c r="B119" s="233"/>
      <c r="C119" s="336"/>
      <c r="D119" s="247"/>
      <c r="E119" s="247"/>
      <c r="G119" s="449" t="s">
        <v>454</v>
      </c>
      <c r="H119" s="58"/>
      <c r="I119" s="58"/>
    </row>
  </sheetData>
  <mergeCells count="9">
    <mergeCell ref="H3:I3"/>
    <mergeCell ref="A109:G109"/>
    <mergeCell ref="A113:C113"/>
    <mergeCell ref="A115:C115"/>
    <mergeCell ref="A3:A4"/>
    <mergeCell ref="B3:B4"/>
    <mergeCell ref="C3:C4"/>
    <mergeCell ref="E3:E4"/>
    <mergeCell ref="F3:G3"/>
  </mergeCells>
  <pageMargins left="0.70000000000000007" right="0.70000000000000007" top="0.75" bottom="0.75" header="0.30000000000000004" footer="0.30000000000000004"/>
  <pageSetup paperSize="9" scale="77" fitToWidth="0" fitToHeight="0" orientation="portrait" verticalDpi="0" r:id="rId1"/>
  <rowBreaks count="1" manualBreakCount="1">
    <brk id="6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7"/>
  <sheetViews>
    <sheetView view="pageBreakPreview" topLeftCell="A7" zoomScale="85" zoomScaleNormal="100" zoomScaleSheetLayoutView="85" workbookViewId="0">
      <selection activeCell="AD5" sqref="AD5:AD78"/>
    </sheetView>
  </sheetViews>
  <sheetFormatPr defaultColWidth="9.140625" defaultRowHeight="15.75"/>
  <cols>
    <col min="1" max="1" width="5.85546875" style="456" customWidth="1"/>
    <col min="2" max="2" width="37.85546875" style="456" customWidth="1"/>
    <col min="3" max="3" width="12.5703125" style="456" customWidth="1"/>
    <col min="4" max="4" width="10.5703125" style="456" customWidth="1"/>
    <col min="5" max="5" width="10.28515625" style="54" customWidth="1"/>
    <col min="6" max="6" width="10.140625" style="455" customWidth="1"/>
    <col min="7" max="7" width="14.140625" style="456" customWidth="1"/>
    <col min="8" max="8" width="10.5703125" style="455" customWidth="1"/>
    <col min="9" max="9" width="14.140625" style="456" customWidth="1"/>
    <col min="10" max="10" width="10.28515625" style="456" customWidth="1"/>
    <col min="11" max="11" width="14.7109375" style="456" customWidth="1"/>
    <col min="12" max="16384" width="9.140625" style="456"/>
  </cols>
  <sheetData>
    <row r="1" spans="1:13">
      <c r="B1" s="549" t="s">
        <v>1171</v>
      </c>
    </row>
    <row r="3" spans="1:13" ht="36" customHeight="1">
      <c r="A3" s="1006" t="s">
        <v>641</v>
      </c>
      <c r="B3" s="1006" t="s">
        <v>419</v>
      </c>
      <c r="C3" s="1006" t="s">
        <v>421</v>
      </c>
      <c r="D3" s="1013" t="s">
        <v>425</v>
      </c>
      <c r="E3" s="1013" t="s">
        <v>8</v>
      </c>
      <c r="F3" s="1006" t="s">
        <v>616</v>
      </c>
      <c r="G3" s="1006"/>
      <c r="H3" s="1006" t="s">
        <v>588</v>
      </c>
      <c r="I3" s="1006"/>
      <c r="J3" s="1006" t="s">
        <v>1170</v>
      </c>
      <c r="K3" s="1006"/>
      <c r="L3" s="456">
        <v>6</v>
      </c>
      <c r="M3" s="456" t="s">
        <v>1172</v>
      </c>
    </row>
    <row r="4" spans="1:13" ht="31.5">
      <c r="A4" s="1006"/>
      <c r="B4" s="1006"/>
      <c r="C4" s="1006"/>
      <c r="D4" s="1013"/>
      <c r="E4" s="1013"/>
      <c r="F4" s="497" t="s">
        <v>424</v>
      </c>
      <c r="G4" s="535" t="s">
        <v>460</v>
      </c>
      <c r="H4" s="550" t="s">
        <v>424</v>
      </c>
      <c r="I4" s="535" t="s">
        <v>460</v>
      </c>
      <c r="J4" s="550" t="s">
        <v>424</v>
      </c>
      <c r="K4" s="535" t="s">
        <v>460</v>
      </c>
    </row>
    <row r="5" spans="1:13">
      <c r="A5" s="1006"/>
      <c r="B5" s="1006"/>
      <c r="C5" s="1006"/>
      <c r="D5" s="1013"/>
      <c r="E5" s="1013"/>
      <c r="F5" s="498">
        <f t="shared" ref="F5:K5" si="0">SUM(F6:F26)</f>
        <v>34</v>
      </c>
      <c r="G5" s="498">
        <f t="shared" si="0"/>
        <v>825.6</v>
      </c>
      <c r="H5" s="498">
        <f t="shared" si="0"/>
        <v>173</v>
      </c>
      <c r="I5" s="498">
        <f t="shared" si="0"/>
        <v>927</v>
      </c>
      <c r="J5" s="498">
        <f t="shared" si="0"/>
        <v>207</v>
      </c>
      <c r="K5" s="499">
        <f t="shared" si="0"/>
        <v>1752.6</v>
      </c>
    </row>
    <row r="6" spans="1:13">
      <c r="A6" s="501">
        <v>1</v>
      </c>
      <c r="B6" s="551" t="s">
        <v>1173</v>
      </c>
      <c r="C6" s="501" t="s">
        <v>859</v>
      </c>
      <c r="D6" s="503">
        <v>1500</v>
      </c>
      <c r="E6" s="503">
        <f t="shared" ref="E6:E26" si="1">D6*$L$3</f>
        <v>9000</v>
      </c>
      <c r="F6" s="503"/>
      <c r="G6" s="503">
        <f t="shared" ref="G6:G26" si="2">E6*F6/1000</f>
        <v>0</v>
      </c>
      <c r="H6" s="503">
        <v>5</v>
      </c>
      <c r="I6" s="503">
        <f t="shared" ref="I6:I26" si="3">E6*H6/1000</f>
        <v>45</v>
      </c>
      <c r="J6" s="503">
        <f>F6+H6</f>
        <v>5</v>
      </c>
      <c r="K6" s="503">
        <f>G6+I6</f>
        <v>45</v>
      </c>
    </row>
    <row r="7" spans="1:13">
      <c r="A7" s="501">
        <v>2</v>
      </c>
      <c r="B7" s="551" t="s">
        <v>1174</v>
      </c>
      <c r="C7" s="501" t="s">
        <v>859</v>
      </c>
      <c r="D7" s="503">
        <v>2000</v>
      </c>
      <c r="E7" s="503">
        <f t="shared" si="1"/>
        <v>12000</v>
      </c>
      <c r="F7" s="503"/>
      <c r="G7" s="503">
        <f t="shared" si="2"/>
        <v>0</v>
      </c>
      <c r="H7" s="503">
        <v>8</v>
      </c>
      <c r="I7" s="503">
        <f t="shared" si="3"/>
        <v>96</v>
      </c>
      <c r="J7" s="503">
        <f t="shared" ref="J7:K26" si="4">F7+H7</f>
        <v>8</v>
      </c>
      <c r="K7" s="503">
        <f t="shared" si="4"/>
        <v>96</v>
      </c>
    </row>
    <row r="8" spans="1:13">
      <c r="A8" s="501">
        <v>3</v>
      </c>
      <c r="B8" s="551" t="s">
        <v>1175</v>
      </c>
      <c r="C8" s="501" t="s">
        <v>859</v>
      </c>
      <c r="D8" s="503">
        <v>500</v>
      </c>
      <c r="E8" s="503">
        <f t="shared" si="1"/>
        <v>3000</v>
      </c>
      <c r="F8" s="503"/>
      <c r="G8" s="503">
        <f t="shared" si="2"/>
        <v>0</v>
      </c>
      <c r="H8" s="503">
        <v>15</v>
      </c>
      <c r="I8" s="503">
        <f t="shared" si="3"/>
        <v>45</v>
      </c>
      <c r="J8" s="503">
        <f t="shared" si="4"/>
        <v>15</v>
      </c>
      <c r="K8" s="503">
        <f t="shared" si="4"/>
        <v>45</v>
      </c>
    </row>
    <row r="9" spans="1:13">
      <c r="A9" s="501">
        <v>4</v>
      </c>
      <c r="B9" s="551" t="s">
        <v>1176</v>
      </c>
      <c r="C9" s="501" t="s">
        <v>859</v>
      </c>
      <c r="D9" s="503">
        <v>1000</v>
      </c>
      <c r="E9" s="503">
        <f t="shared" si="1"/>
        <v>6000</v>
      </c>
      <c r="F9" s="503"/>
      <c r="G9" s="503">
        <f t="shared" si="2"/>
        <v>0</v>
      </c>
      <c r="H9" s="503">
        <v>50</v>
      </c>
      <c r="I9" s="503">
        <f t="shared" si="3"/>
        <v>300</v>
      </c>
      <c r="J9" s="503">
        <f t="shared" si="4"/>
        <v>50</v>
      </c>
      <c r="K9" s="503">
        <f t="shared" si="4"/>
        <v>300</v>
      </c>
    </row>
    <row r="10" spans="1:13">
      <c r="A10" s="501">
        <v>5</v>
      </c>
      <c r="B10" s="551" t="s">
        <v>1177</v>
      </c>
      <c r="C10" s="501" t="s">
        <v>878</v>
      </c>
      <c r="D10" s="503">
        <v>200</v>
      </c>
      <c r="E10" s="503">
        <f t="shared" si="1"/>
        <v>1200</v>
      </c>
      <c r="F10" s="503"/>
      <c r="G10" s="503">
        <f t="shared" si="2"/>
        <v>0</v>
      </c>
      <c r="H10" s="503">
        <v>50</v>
      </c>
      <c r="I10" s="503">
        <f t="shared" si="3"/>
        <v>60</v>
      </c>
      <c r="J10" s="503">
        <f t="shared" si="4"/>
        <v>50</v>
      </c>
      <c r="K10" s="503">
        <f t="shared" si="4"/>
        <v>60</v>
      </c>
    </row>
    <row r="11" spans="1:13">
      <c r="A11" s="501">
        <v>6</v>
      </c>
      <c r="B11" s="551" t="s">
        <v>1178</v>
      </c>
      <c r="C11" s="501" t="s">
        <v>859</v>
      </c>
      <c r="D11" s="503">
        <v>1200</v>
      </c>
      <c r="E11" s="503">
        <f t="shared" si="1"/>
        <v>7200</v>
      </c>
      <c r="F11" s="503"/>
      <c r="G11" s="503">
        <f t="shared" si="2"/>
        <v>0</v>
      </c>
      <c r="H11" s="503">
        <v>15</v>
      </c>
      <c r="I11" s="503">
        <f t="shared" si="3"/>
        <v>108</v>
      </c>
      <c r="J11" s="503">
        <f t="shared" si="4"/>
        <v>15</v>
      </c>
      <c r="K11" s="503">
        <f t="shared" si="4"/>
        <v>108</v>
      </c>
    </row>
    <row r="12" spans="1:13">
      <c r="A12" s="501">
        <v>7</v>
      </c>
      <c r="B12" s="551" t="s">
        <v>1179</v>
      </c>
      <c r="C12" s="501" t="s">
        <v>859</v>
      </c>
      <c r="D12" s="503">
        <v>1200</v>
      </c>
      <c r="E12" s="503">
        <f t="shared" si="1"/>
        <v>7200</v>
      </c>
      <c r="F12" s="503"/>
      <c r="G12" s="503">
        <f t="shared" si="2"/>
        <v>0</v>
      </c>
      <c r="H12" s="503">
        <v>15</v>
      </c>
      <c r="I12" s="503">
        <f t="shared" si="3"/>
        <v>108</v>
      </c>
      <c r="J12" s="503">
        <f t="shared" si="4"/>
        <v>15</v>
      </c>
      <c r="K12" s="503">
        <f t="shared" si="4"/>
        <v>108</v>
      </c>
    </row>
    <row r="13" spans="1:13">
      <c r="A13" s="501">
        <v>8</v>
      </c>
      <c r="B13" s="551" t="s">
        <v>1180</v>
      </c>
      <c r="C13" s="501" t="s">
        <v>859</v>
      </c>
      <c r="D13" s="503">
        <v>600</v>
      </c>
      <c r="E13" s="503">
        <f t="shared" si="1"/>
        <v>3600</v>
      </c>
      <c r="F13" s="503">
        <v>4</v>
      </c>
      <c r="G13" s="503">
        <f t="shared" si="2"/>
        <v>14.4</v>
      </c>
      <c r="H13" s="503"/>
      <c r="I13" s="503">
        <f t="shared" si="3"/>
        <v>0</v>
      </c>
      <c r="J13" s="503">
        <f t="shared" si="4"/>
        <v>4</v>
      </c>
      <c r="K13" s="503">
        <f t="shared" si="4"/>
        <v>14.4</v>
      </c>
    </row>
    <row r="14" spans="1:13">
      <c r="A14" s="501">
        <v>9</v>
      </c>
      <c r="B14" s="551" t="s">
        <v>1181</v>
      </c>
      <c r="C14" s="501" t="s">
        <v>1182</v>
      </c>
      <c r="D14" s="503">
        <v>1500</v>
      </c>
      <c r="E14" s="503">
        <f t="shared" si="1"/>
        <v>9000</v>
      </c>
      <c r="F14" s="503">
        <v>2</v>
      </c>
      <c r="G14" s="503">
        <f t="shared" si="2"/>
        <v>18</v>
      </c>
      <c r="H14" s="503">
        <v>5</v>
      </c>
      <c r="I14" s="503">
        <f t="shared" si="3"/>
        <v>45</v>
      </c>
      <c r="J14" s="503">
        <f t="shared" si="4"/>
        <v>7</v>
      </c>
      <c r="K14" s="503">
        <f t="shared" si="4"/>
        <v>63</v>
      </c>
    </row>
    <row r="15" spans="1:13">
      <c r="A15" s="501">
        <v>10</v>
      </c>
      <c r="B15" s="551" t="s">
        <v>1183</v>
      </c>
      <c r="C15" s="501" t="s">
        <v>859</v>
      </c>
      <c r="D15" s="503">
        <v>3500</v>
      </c>
      <c r="E15" s="503">
        <f t="shared" si="1"/>
        <v>21000</v>
      </c>
      <c r="F15" s="503">
        <v>2</v>
      </c>
      <c r="G15" s="503">
        <f t="shared" si="2"/>
        <v>42</v>
      </c>
      <c r="H15" s="503"/>
      <c r="I15" s="503">
        <f t="shared" si="3"/>
        <v>0</v>
      </c>
      <c r="J15" s="503">
        <f t="shared" si="4"/>
        <v>2</v>
      </c>
      <c r="K15" s="503">
        <f t="shared" si="4"/>
        <v>42</v>
      </c>
    </row>
    <row r="16" spans="1:13">
      <c r="A16" s="501">
        <v>11</v>
      </c>
      <c r="B16" s="551" t="s">
        <v>1184</v>
      </c>
      <c r="C16" s="501" t="s">
        <v>859</v>
      </c>
      <c r="D16" s="503">
        <v>2600</v>
      </c>
      <c r="E16" s="503">
        <f t="shared" si="1"/>
        <v>15600</v>
      </c>
      <c r="F16" s="503">
        <v>2</v>
      </c>
      <c r="G16" s="503">
        <f t="shared" si="2"/>
        <v>31.2</v>
      </c>
      <c r="H16" s="503"/>
      <c r="I16" s="503">
        <f t="shared" si="3"/>
        <v>0</v>
      </c>
      <c r="J16" s="503">
        <f t="shared" si="4"/>
        <v>2</v>
      </c>
      <c r="K16" s="503">
        <f t="shared" si="4"/>
        <v>31.2</v>
      </c>
    </row>
    <row r="17" spans="1:252">
      <c r="A17" s="501">
        <v>12</v>
      </c>
      <c r="B17" s="551" t="s">
        <v>1185</v>
      </c>
      <c r="C17" s="501" t="s">
        <v>859</v>
      </c>
      <c r="D17" s="503">
        <v>3000</v>
      </c>
      <c r="E17" s="503">
        <f t="shared" si="1"/>
        <v>18000</v>
      </c>
      <c r="F17" s="503">
        <v>2</v>
      </c>
      <c r="G17" s="503">
        <f t="shared" si="2"/>
        <v>36</v>
      </c>
      <c r="H17" s="503"/>
      <c r="I17" s="503">
        <f t="shared" si="3"/>
        <v>0</v>
      </c>
      <c r="J17" s="503">
        <f t="shared" si="4"/>
        <v>2</v>
      </c>
      <c r="K17" s="503">
        <f t="shared" si="4"/>
        <v>36</v>
      </c>
    </row>
    <row r="18" spans="1:252">
      <c r="A18" s="501">
        <v>13</v>
      </c>
      <c r="B18" s="551" t="s">
        <v>1186</v>
      </c>
      <c r="C18" s="501" t="s">
        <v>859</v>
      </c>
      <c r="D18" s="503">
        <v>2000</v>
      </c>
      <c r="E18" s="503">
        <f t="shared" si="1"/>
        <v>12000</v>
      </c>
      <c r="F18" s="503">
        <v>2</v>
      </c>
      <c r="G18" s="503">
        <f t="shared" si="2"/>
        <v>24</v>
      </c>
      <c r="H18" s="503"/>
      <c r="I18" s="503">
        <f t="shared" si="3"/>
        <v>0</v>
      </c>
      <c r="J18" s="503">
        <f t="shared" si="4"/>
        <v>2</v>
      </c>
      <c r="K18" s="503">
        <f t="shared" si="4"/>
        <v>24</v>
      </c>
    </row>
    <row r="19" spans="1:252">
      <c r="A19" s="501">
        <v>14</v>
      </c>
      <c r="B19" s="551" t="s">
        <v>1187</v>
      </c>
      <c r="C19" s="501" t="s">
        <v>1182</v>
      </c>
      <c r="D19" s="503">
        <v>2000</v>
      </c>
      <c r="E19" s="503">
        <f t="shared" si="1"/>
        <v>12000</v>
      </c>
      <c r="F19" s="503">
        <v>4</v>
      </c>
      <c r="G19" s="503">
        <f t="shared" si="2"/>
        <v>48</v>
      </c>
      <c r="H19" s="503">
        <v>10</v>
      </c>
      <c r="I19" s="503">
        <f t="shared" si="3"/>
        <v>120</v>
      </c>
      <c r="J19" s="503">
        <f t="shared" si="4"/>
        <v>14</v>
      </c>
      <c r="K19" s="503">
        <f t="shared" si="4"/>
        <v>168</v>
      </c>
    </row>
    <row r="20" spans="1:252">
      <c r="A20" s="501">
        <v>15</v>
      </c>
      <c r="B20" s="551" t="s">
        <v>1188</v>
      </c>
      <c r="C20" s="501" t="s">
        <v>1182</v>
      </c>
      <c r="D20" s="503">
        <v>2500</v>
      </c>
      <c r="E20" s="503">
        <f t="shared" si="1"/>
        <v>15000</v>
      </c>
      <c r="F20" s="503">
        <v>3</v>
      </c>
      <c r="G20" s="503">
        <f t="shared" si="2"/>
        <v>45</v>
      </c>
      <c r="H20" s="503"/>
      <c r="I20" s="503">
        <f t="shared" si="3"/>
        <v>0</v>
      </c>
      <c r="J20" s="503">
        <f t="shared" si="4"/>
        <v>3</v>
      </c>
      <c r="K20" s="503">
        <f t="shared" si="4"/>
        <v>45</v>
      </c>
    </row>
    <row r="21" spans="1:252">
      <c r="A21" s="501">
        <v>16</v>
      </c>
      <c r="B21" s="551" t="s">
        <v>1189</v>
      </c>
      <c r="C21" s="501" t="s">
        <v>1182</v>
      </c>
      <c r="D21" s="503">
        <v>4500</v>
      </c>
      <c r="E21" s="503">
        <f t="shared" si="1"/>
        <v>27000</v>
      </c>
      <c r="F21" s="503">
        <v>3</v>
      </c>
      <c r="G21" s="503">
        <f t="shared" si="2"/>
        <v>81</v>
      </c>
      <c r="H21" s="503"/>
      <c r="I21" s="503">
        <f t="shared" si="3"/>
        <v>0</v>
      </c>
      <c r="J21" s="503">
        <f t="shared" si="4"/>
        <v>3</v>
      </c>
      <c r="K21" s="503">
        <f t="shared" si="4"/>
        <v>81</v>
      </c>
    </row>
    <row r="22" spans="1:252">
      <c r="A22" s="501">
        <v>17</v>
      </c>
      <c r="B22" s="551" t="s">
        <v>1190</v>
      </c>
      <c r="C22" s="501" t="s">
        <v>859</v>
      </c>
      <c r="D22" s="503">
        <v>3000</v>
      </c>
      <c r="E22" s="503">
        <f t="shared" si="1"/>
        <v>18000</v>
      </c>
      <c r="F22" s="503">
        <v>2</v>
      </c>
      <c r="G22" s="503">
        <f t="shared" si="2"/>
        <v>36</v>
      </c>
      <c r="H22" s="503"/>
      <c r="I22" s="503">
        <f t="shared" si="3"/>
        <v>0</v>
      </c>
      <c r="J22" s="503">
        <f t="shared" si="4"/>
        <v>2</v>
      </c>
      <c r="K22" s="503">
        <f t="shared" si="4"/>
        <v>36</v>
      </c>
    </row>
    <row r="23" spans="1:252">
      <c r="A23" s="501">
        <v>18</v>
      </c>
      <c r="B23" s="551" t="s">
        <v>1191</v>
      </c>
      <c r="C23" s="501" t="s">
        <v>859</v>
      </c>
      <c r="D23" s="503">
        <v>5000</v>
      </c>
      <c r="E23" s="503">
        <f t="shared" si="1"/>
        <v>30000</v>
      </c>
      <c r="F23" s="503">
        <v>1</v>
      </c>
      <c r="G23" s="503">
        <f t="shared" si="2"/>
        <v>30</v>
      </c>
      <c r="H23" s="503"/>
      <c r="I23" s="503">
        <f t="shared" si="3"/>
        <v>0</v>
      </c>
      <c r="J23" s="503">
        <f t="shared" si="4"/>
        <v>1</v>
      </c>
      <c r="K23" s="503">
        <f t="shared" si="4"/>
        <v>30</v>
      </c>
    </row>
    <row r="24" spans="1:252">
      <c r="A24" s="501">
        <v>19</v>
      </c>
      <c r="B24" s="551" t="s">
        <v>1192</v>
      </c>
      <c r="C24" s="501" t="s">
        <v>1017</v>
      </c>
      <c r="D24" s="503">
        <v>2000</v>
      </c>
      <c r="E24" s="503">
        <f t="shared" si="1"/>
        <v>12000</v>
      </c>
      <c r="F24" s="503">
        <v>5</v>
      </c>
      <c r="G24" s="503">
        <f t="shared" si="2"/>
        <v>60</v>
      </c>
      <c r="H24" s="503"/>
      <c r="I24" s="503">
        <f t="shared" si="3"/>
        <v>0</v>
      </c>
      <c r="J24" s="503">
        <f t="shared" si="4"/>
        <v>5</v>
      </c>
      <c r="K24" s="503">
        <f t="shared" si="4"/>
        <v>60</v>
      </c>
    </row>
    <row r="25" spans="1:252">
      <c r="A25" s="501">
        <v>20</v>
      </c>
      <c r="B25" s="552" t="s">
        <v>1193</v>
      </c>
      <c r="C25" s="501" t="s">
        <v>859</v>
      </c>
      <c r="D25" s="503">
        <v>50000</v>
      </c>
      <c r="E25" s="503">
        <f t="shared" si="1"/>
        <v>300000</v>
      </c>
      <c r="F25" s="503">
        <v>1</v>
      </c>
      <c r="G25" s="503">
        <f t="shared" si="2"/>
        <v>300</v>
      </c>
      <c r="H25" s="503"/>
      <c r="I25" s="503">
        <f t="shared" si="3"/>
        <v>0</v>
      </c>
      <c r="J25" s="503">
        <f t="shared" si="4"/>
        <v>1</v>
      </c>
      <c r="K25" s="503">
        <f t="shared" si="4"/>
        <v>300</v>
      </c>
    </row>
    <row r="26" spans="1:252">
      <c r="A26" s="501">
        <v>21</v>
      </c>
      <c r="B26" s="552" t="s">
        <v>1194</v>
      </c>
      <c r="C26" s="501" t="s">
        <v>859</v>
      </c>
      <c r="D26" s="503">
        <v>10000</v>
      </c>
      <c r="E26" s="503">
        <f t="shared" si="1"/>
        <v>60000</v>
      </c>
      <c r="F26" s="503">
        <v>1</v>
      </c>
      <c r="G26" s="503">
        <f t="shared" si="2"/>
        <v>60</v>
      </c>
      <c r="H26" s="503"/>
      <c r="I26" s="503">
        <f t="shared" si="3"/>
        <v>0</v>
      </c>
      <c r="J26" s="503">
        <f t="shared" si="4"/>
        <v>1</v>
      </c>
      <c r="K26" s="503">
        <f t="shared" si="4"/>
        <v>60</v>
      </c>
    </row>
    <row r="29" spans="1:252" ht="22.9" customHeight="1">
      <c r="A29" s="553" t="s">
        <v>445</v>
      </c>
      <c r="B29" s="554"/>
      <c r="C29" s="339"/>
      <c r="D29" s="339"/>
      <c r="E29" s="555"/>
      <c r="H29" s="556"/>
      <c r="I29" s="553" t="s">
        <v>446</v>
      </c>
    </row>
    <row r="30" spans="1:252" ht="11.25" customHeight="1">
      <c r="A30" s="556"/>
      <c r="B30" s="557"/>
      <c r="C30" s="339"/>
      <c r="D30" s="339"/>
      <c r="E30" s="555"/>
      <c r="H30" s="556"/>
      <c r="I30" s="553"/>
    </row>
    <row r="31" spans="1:252" s="27" customFormat="1" ht="42.6" customHeight="1">
      <c r="A31" s="1012" t="s">
        <v>447</v>
      </c>
      <c r="B31" s="1012"/>
      <c r="C31" s="553"/>
      <c r="D31" s="553"/>
      <c r="E31" s="117"/>
      <c r="H31" s="556"/>
      <c r="I31" s="553" t="s">
        <v>448</v>
      </c>
      <c r="K31" s="144"/>
      <c r="L31" s="144"/>
      <c r="M31" s="144"/>
      <c r="O31" s="137"/>
      <c r="Q31" s="25"/>
      <c r="R31" s="26"/>
      <c r="S31" s="26"/>
      <c r="T31" s="26"/>
      <c r="V31" s="28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</row>
    <row r="32" spans="1:252" s="27" customFormat="1" ht="6.75" customHeight="1">
      <c r="B32" s="138"/>
      <c r="C32" s="138"/>
      <c r="D32" s="138"/>
      <c r="E32" s="59"/>
      <c r="G32" s="130"/>
      <c r="H32" s="59"/>
      <c r="I32" s="59"/>
      <c r="J32" s="130"/>
      <c r="K32" s="144"/>
      <c r="L32" s="144"/>
      <c r="M32" s="144"/>
      <c r="N32" s="137"/>
      <c r="O32" s="137"/>
      <c r="Q32" s="25"/>
      <c r="R32" s="26"/>
      <c r="S32" s="26"/>
      <c r="T32" s="26"/>
      <c r="U32" s="28"/>
      <c r="V32" s="28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</row>
    <row r="33" spans="1:11" ht="22.9" customHeight="1">
      <c r="A33" s="553" t="s">
        <v>451</v>
      </c>
      <c r="B33" s="557"/>
      <c r="C33" s="339"/>
      <c r="D33" s="339"/>
      <c r="E33" s="555"/>
      <c r="H33" s="556"/>
      <c r="I33" s="553" t="s">
        <v>452</v>
      </c>
    </row>
    <row r="34" spans="1:11" ht="9" customHeight="1">
      <c r="A34" s="558"/>
      <c r="B34" s="363"/>
      <c r="C34" s="339"/>
      <c r="D34" s="339"/>
      <c r="E34" s="555"/>
      <c r="H34" s="555"/>
      <c r="I34" s="559"/>
    </row>
    <row r="35" spans="1:11" ht="22.9" customHeight="1">
      <c r="A35" s="553" t="s">
        <v>453</v>
      </c>
      <c r="B35" s="557"/>
      <c r="C35" s="339"/>
      <c r="D35" s="339"/>
      <c r="E35" s="555"/>
      <c r="H35" s="560"/>
      <c r="I35" s="561" t="s">
        <v>454</v>
      </c>
    </row>
    <row r="36" spans="1:11" ht="7.5" customHeight="1"/>
    <row r="37" spans="1:11" ht="39" customHeight="1">
      <c r="A37" s="1012" t="s">
        <v>839</v>
      </c>
      <c r="B37" s="1012"/>
      <c r="C37" s="1012"/>
      <c r="D37" s="1012"/>
      <c r="E37" s="1012"/>
      <c r="G37" s="449"/>
      <c r="H37" s="381"/>
      <c r="I37" s="449" t="s">
        <v>840</v>
      </c>
      <c r="J37" s="449"/>
      <c r="K37" s="562"/>
    </row>
  </sheetData>
  <mergeCells count="10">
    <mergeCell ref="H3:I3"/>
    <mergeCell ref="J3:K3"/>
    <mergeCell ref="A31:B31"/>
    <mergeCell ref="A37:E37"/>
    <mergeCell ref="A3:A5"/>
    <mergeCell ref="B3:B5"/>
    <mergeCell ref="C3:C5"/>
    <mergeCell ref="D3:D5"/>
    <mergeCell ref="E3:E5"/>
    <mergeCell ref="F3:G3"/>
  </mergeCells>
  <pageMargins left="0.70000000000000007" right="0.70000000000000007" top="0.75" bottom="0.75" header="0.30000000000000004" footer="0.30000000000000004"/>
  <pageSetup paperSize="9" scale="59" fitToWidth="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"/>
  <sheetViews>
    <sheetView view="pageBreakPreview" zoomScale="85" zoomScaleNormal="100" zoomScaleSheetLayoutView="85" workbookViewId="0">
      <selection activeCell="AD5" sqref="AD5:AD78"/>
    </sheetView>
  </sheetViews>
  <sheetFormatPr defaultColWidth="9.140625" defaultRowHeight="15"/>
  <cols>
    <col min="1" max="1" width="6.85546875" style="571" customWidth="1"/>
    <col min="2" max="2" width="26.140625" style="543" customWidth="1"/>
    <col min="3" max="4" width="8.7109375" style="571" customWidth="1"/>
    <col min="5" max="5" width="9.140625" style="571" customWidth="1"/>
    <col min="6" max="6" width="9.7109375" style="409" customWidth="1"/>
    <col min="7" max="7" width="12.140625" style="409" customWidth="1"/>
    <col min="8" max="8" width="10" style="409" customWidth="1"/>
    <col min="9" max="9" width="11.7109375" style="409" customWidth="1"/>
    <col min="10" max="10" width="9.5703125" style="409" customWidth="1"/>
    <col min="11" max="11" width="12.140625" style="409" customWidth="1"/>
    <col min="12" max="12" width="8.28515625" style="409" customWidth="1"/>
    <col min="13" max="13" width="12" style="409" customWidth="1"/>
    <col min="14" max="14" width="9.28515625" style="409" customWidth="1"/>
    <col min="15" max="15" width="11.7109375" style="409" customWidth="1"/>
    <col min="16" max="16" width="9.140625" style="543" customWidth="1"/>
    <col min="17" max="16384" width="9.140625" style="543"/>
  </cols>
  <sheetData>
    <row r="1" spans="1:17" ht="20.25">
      <c r="B1" s="1016" t="s">
        <v>1219</v>
      </c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</row>
    <row r="2" spans="1:17" ht="33" customHeight="1">
      <c r="Q2" s="543">
        <v>6</v>
      </c>
    </row>
    <row r="3" spans="1:17" ht="35.25" customHeight="1">
      <c r="A3" s="1014" t="s">
        <v>418</v>
      </c>
      <c r="B3" s="1014" t="s">
        <v>419</v>
      </c>
      <c r="C3" s="1014" t="s">
        <v>421</v>
      </c>
      <c r="D3" s="1014" t="s">
        <v>425</v>
      </c>
      <c r="E3" s="1014" t="s">
        <v>8</v>
      </c>
      <c r="F3" s="1014" t="s">
        <v>934</v>
      </c>
      <c r="G3" s="1014"/>
      <c r="H3" s="1014" t="s">
        <v>588</v>
      </c>
      <c r="I3" s="1014"/>
      <c r="J3" s="1014" t="s">
        <v>616</v>
      </c>
      <c r="K3" s="1014"/>
      <c r="L3" s="1014" t="s">
        <v>465</v>
      </c>
      <c r="M3" s="1014"/>
      <c r="N3" s="1014" t="s">
        <v>851</v>
      </c>
      <c r="O3" s="1014"/>
      <c r="P3" s="543">
        <v>6</v>
      </c>
    </row>
    <row r="4" spans="1:17" ht="31.9" customHeight="1">
      <c r="A4" s="1014"/>
      <c r="B4" s="1014"/>
      <c r="C4" s="1014"/>
      <c r="D4" s="1014"/>
      <c r="E4" s="1014"/>
      <c r="F4" s="572" t="s">
        <v>424</v>
      </c>
      <c r="G4" s="573" t="s">
        <v>460</v>
      </c>
      <c r="H4" s="572" t="s">
        <v>424</v>
      </c>
      <c r="I4" s="573" t="s">
        <v>460</v>
      </c>
      <c r="J4" s="572" t="s">
        <v>424</v>
      </c>
      <c r="K4" s="573" t="s">
        <v>460</v>
      </c>
      <c r="L4" s="572" t="s">
        <v>424</v>
      </c>
      <c r="M4" s="573" t="s">
        <v>460</v>
      </c>
      <c r="N4" s="572" t="s">
        <v>424</v>
      </c>
      <c r="O4" s="573" t="s">
        <v>460</v>
      </c>
    </row>
    <row r="5" spans="1:17" ht="22.9" customHeight="1">
      <c r="A5" s="1014"/>
      <c r="B5" s="1014"/>
      <c r="C5" s="1014"/>
      <c r="D5" s="1014"/>
      <c r="E5" s="1014"/>
      <c r="F5" s="574">
        <f t="shared" ref="F5:O5" si="0">SUM(F6:F11)</f>
        <v>50</v>
      </c>
      <c r="G5" s="574">
        <f t="shared" si="0"/>
        <v>540</v>
      </c>
      <c r="H5" s="574">
        <f t="shared" si="0"/>
        <v>45</v>
      </c>
      <c r="I5" s="574">
        <f t="shared" si="0"/>
        <v>609.6</v>
      </c>
      <c r="J5" s="574">
        <f t="shared" si="0"/>
        <v>1</v>
      </c>
      <c r="K5" s="574">
        <f t="shared" si="0"/>
        <v>15</v>
      </c>
      <c r="L5" s="574">
        <f t="shared" si="0"/>
        <v>0</v>
      </c>
      <c r="M5" s="574">
        <f t="shared" si="0"/>
        <v>0</v>
      </c>
      <c r="N5" s="574">
        <f t="shared" si="0"/>
        <v>96</v>
      </c>
      <c r="O5" s="575">
        <f t="shared" si="0"/>
        <v>1164.5999999999999</v>
      </c>
    </row>
    <row r="6" spans="1:17" ht="22.9" customHeight="1">
      <c r="A6" s="536">
        <v>1</v>
      </c>
      <c r="B6" s="576" t="s">
        <v>1220</v>
      </c>
      <c r="C6" s="536" t="s">
        <v>590</v>
      </c>
      <c r="D6" s="536">
        <v>1800</v>
      </c>
      <c r="E6" s="542">
        <f t="shared" ref="E6:E11" si="1">D6*$P$3</f>
        <v>10800</v>
      </c>
      <c r="F6" s="577">
        <v>50</v>
      </c>
      <c r="G6" s="577">
        <f t="shared" ref="G6:G11" si="2">E6*F6/1000</f>
        <v>540</v>
      </c>
      <c r="H6" s="577"/>
      <c r="I6" s="577">
        <f t="shared" ref="I6:I11" si="3">H6*E6/1000</f>
        <v>0</v>
      </c>
      <c r="J6" s="577"/>
      <c r="K6" s="577">
        <f t="shared" ref="K6:K11" si="4">J6*E6/1000</f>
        <v>0</v>
      </c>
      <c r="L6" s="577"/>
      <c r="M6" s="577">
        <f t="shared" ref="M6:M11" si="5">L6*E6/1000</f>
        <v>0</v>
      </c>
      <c r="N6" s="577">
        <f t="shared" ref="N6:O11" si="6">L6+H6+F6+J6</f>
        <v>50</v>
      </c>
      <c r="O6" s="577">
        <f t="shared" si="6"/>
        <v>540</v>
      </c>
    </row>
    <row r="7" spans="1:17" ht="22.9" customHeight="1">
      <c r="A7" s="536">
        <v>2</v>
      </c>
      <c r="B7" s="578" t="s">
        <v>1221</v>
      </c>
      <c r="C7" s="536" t="s">
        <v>590</v>
      </c>
      <c r="D7" s="536">
        <v>2500</v>
      </c>
      <c r="E7" s="542">
        <f t="shared" si="1"/>
        <v>15000</v>
      </c>
      <c r="F7" s="577"/>
      <c r="G7" s="577">
        <f t="shared" si="2"/>
        <v>0</v>
      </c>
      <c r="H7" s="577">
        <v>20</v>
      </c>
      <c r="I7" s="577">
        <f t="shared" si="3"/>
        <v>300</v>
      </c>
      <c r="J7" s="577">
        <v>1</v>
      </c>
      <c r="K7" s="577">
        <f t="shared" si="4"/>
        <v>15</v>
      </c>
      <c r="L7" s="577"/>
      <c r="M7" s="577">
        <f t="shared" si="5"/>
        <v>0</v>
      </c>
      <c r="N7" s="577">
        <f t="shared" si="6"/>
        <v>21</v>
      </c>
      <c r="O7" s="577">
        <f t="shared" si="6"/>
        <v>315</v>
      </c>
    </row>
    <row r="8" spans="1:17" ht="22.9" customHeight="1">
      <c r="A8" s="536">
        <v>3</v>
      </c>
      <c r="B8" s="578" t="s">
        <v>1222</v>
      </c>
      <c r="C8" s="536" t="s">
        <v>590</v>
      </c>
      <c r="D8" s="536">
        <v>1700</v>
      </c>
      <c r="E8" s="542">
        <f t="shared" si="1"/>
        <v>10200</v>
      </c>
      <c r="F8" s="577"/>
      <c r="G8" s="577">
        <f t="shared" si="2"/>
        <v>0</v>
      </c>
      <c r="H8" s="577">
        <v>8</v>
      </c>
      <c r="I8" s="577">
        <f t="shared" si="3"/>
        <v>81.599999999999994</v>
      </c>
      <c r="J8" s="577"/>
      <c r="K8" s="577">
        <f t="shared" si="4"/>
        <v>0</v>
      </c>
      <c r="L8" s="577"/>
      <c r="M8" s="577">
        <f t="shared" si="5"/>
        <v>0</v>
      </c>
      <c r="N8" s="577">
        <f t="shared" si="6"/>
        <v>8</v>
      </c>
      <c r="O8" s="577">
        <f t="shared" si="6"/>
        <v>81.599999999999994</v>
      </c>
    </row>
    <row r="9" spans="1:17" ht="22.9" customHeight="1">
      <c r="A9" s="536">
        <v>4</v>
      </c>
      <c r="B9" s="578" t="s">
        <v>1223</v>
      </c>
      <c r="C9" s="536" t="s">
        <v>590</v>
      </c>
      <c r="D9" s="536">
        <v>3000</v>
      </c>
      <c r="E9" s="542">
        <f t="shared" si="1"/>
        <v>18000</v>
      </c>
      <c r="F9" s="577"/>
      <c r="G9" s="577">
        <f t="shared" si="2"/>
        <v>0</v>
      </c>
      <c r="H9" s="577">
        <v>6</v>
      </c>
      <c r="I9" s="577">
        <f t="shared" si="3"/>
        <v>108</v>
      </c>
      <c r="J9" s="577"/>
      <c r="K9" s="577">
        <f t="shared" si="4"/>
        <v>0</v>
      </c>
      <c r="L9" s="577"/>
      <c r="M9" s="577">
        <f t="shared" si="5"/>
        <v>0</v>
      </c>
      <c r="N9" s="577">
        <f t="shared" si="6"/>
        <v>6</v>
      </c>
      <c r="O9" s="577">
        <f t="shared" si="6"/>
        <v>108</v>
      </c>
    </row>
    <row r="10" spans="1:17" ht="22.9" customHeight="1">
      <c r="A10" s="536">
        <v>5</v>
      </c>
      <c r="B10" s="578" t="s">
        <v>1224</v>
      </c>
      <c r="C10" s="536" t="s">
        <v>590</v>
      </c>
      <c r="D10" s="536">
        <v>10000</v>
      </c>
      <c r="E10" s="542">
        <f t="shared" si="1"/>
        <v>60000</v>
      </c>
      <c r="F10" s="577"/>
      <c r="G10" s="577">
        <f t="shared" si="2"/>
        <v>0</v>
      </c>
      <c r="H10" s="577">
        <v>1</v>
      </c>
      <c r="I10" s="577">
        <f t="shared" si="3"/>
        <v>60</v>
      </c>
      <c r="J10" s="577"/>
      <c r="K10" s="577">
        <f t="shared" si="4"/>
        <v>0</v>
      </c>
      <c r="L10" s="577"/>
      <c r="M10" s="577">
        <f t="shared" si="5"/>
        <v>0</v>
      </c>
      <c r="N10" s="577">
        <f t="shared" si="6"/>
        <v>1</v>
      </c>
      <c r="O10" s="577">
        <f t="shared" si="6"/>
        <v>60</v>
      </c>
    </row>
    <row r="11" spans="1:17" ht="22.9" customHeight="1">
      <c r="A11" s="536">
        <v>6</v>
      </c>
      <c r="B11" s="578" t="s">
        <v>1225</v>
      </c>
      <c r="C11" s="536" t="s">
        <v>590</v>
      </c>
      <c r="D11" s="536">
        <v>1000</v>
      </c>
      <c r="E11" s="542">
        <f t="shared" si="1"/>
        <v>6000</v>
      </c>
      <c r="F11" s="577"/>
      <c r="G11" s="577">
        <f t="shared" si="2"/>
        <v>0</v>
      </c>
      <c r="H11" s="577">
        <v>10</v>
      </c>
      <c r="I11" s="577">
        <f t="shared" si="3"/>
        <v>60</v>
      </c>
      <c r="J11" s="577"/>
      <c r="K11" s="577">
        <f t="shared" si="4"/>
        <v>0</v>
      </c>
      <c r="L11" s="577"/>
      <c r="M11" s="577">
        <f t="shared" si="5"/>
        <v>0</v>
      </c>
      <c r="N11" s="577">
        <f t="shared" si="6"/>
        <v>10</v>
      </c>
      <c r="O11" s="577">
        <f t="shared" si="6"/>
        <v>60</v>
      </c>
    </row>
    <row r="12" spans="1:17" ht="22.9" customHeight="1">
      <c r="A12" s="127"/>
      <c r="B12" s="579"/>
      <c r="C12" s="127"/>
      <c r="D12" s="127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</row>
    <row r="13" spans="1:17" ht="22.9" customHeight="1">
      <c r="A13" s="127"/>
      <c r="B13" s="579"/>
      <c r="C13" s="127"/>
      <c r="D13" s="127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</row>
    <row r="14" spans="1:17" ht="22.9" customHeight="1">
      <c r="A14" s="127"/>
      <c r="B14" s="579"/>
      <c r="C14" s="127"/>
      <c r="D14" s="127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</row>
    <row r="15" spans="1:17" s="582" customFormat="1" ht="59.45" customHeight="1">
      <c r="A15" s="581"/>
      <c r="C15" s="581"/>
      <c r="D15" s="581"/>
      <c r="E15" s="581"/>
      <c r="F15" s="383"/>
      <c r="G15" s="383"/>
      <c r="H15" s="383"/>
      <c r="I15" s="383"/>
      <c r="J15" s="383"/>
      <c r="K15" s="383"/>
      <c r="L15" s="383"/>
      <c r="M15" s="383"/>
      <c r="N15" s="383"/>
      <c r="O15" s="383"/>
    </row>
    <row r="16" spans="1:17" s="60" customFormat="1" ht="18.75">
      <c r="A16" s="241" t="s">
        <v>445</v>
      </c>
      <c r="B16" s="233"/>
      <c r="C16" s="336"/>
      <c r="D16" s="336"/>
      <c r="E16" s="372"/>
      <c r="G16" s="246"/>
      <c r="H16" s="58"/>
      <c r="J16" s="241" t="s">
        <v>446</v>
      </c>
      <c r="K16" s="58"/>
      <c r="L16" s="58"/>
      <c r="M16" s="58"/>
      <c r="N16" s="58"/>
      <c r="O16" s="58"/>
    </row>
    <row r="17" spans="1:249" s="60" customFormat="1" ht="18.75">
      <c r="A17" s="246"/>
      <c r="B17" s="446"/>
      <c r="C17" s="336"/>
      <c r="D17" s="336"/>
      <c r="E17" s="372"/>
      <c r="G17" s="246"/>
      <c r="H17" s="58"/>
      <c r="J17" s="241"/>
      <c r="K17" s="58"/>
      <c r="L17" s="58"/>
      <c r="M17" s="58"/>
      <c r="N17" s="58"/>
      <c r="O17" s="58"/>
    </row>
    <row r="18" spans="1:249" s="27" customFormat="1" ht="42.6" customHeight="1">
      <c r="A18" s="1015" t="s">
        <v>447</v>
      </c>
      <c r="B18" s="1015"/>
      <c r="C18" s="1015"/>
      <c r="D18" s="1015"/>
      <c r="E18" s="1015"/>
      <c r="F18" s="1015"/>
      <c r="H18" s="144"/>
      <c r="I18" s="144"/>
      <c r="J18" s="241" t="s">
        <v>448</v>
      </c>
      <c r="L18" s="137"/>
      <c r="N18" s="25"/>
      <c r="O18" s="26"/>
      <c r="P18" s="26"/>
      <c r="Q18" s="26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</row>
    <row r="19" spans="1:249" s="27" customFormat="1" ht="16.149999999999999" customHeight="1">
      <c r="B19" s="138"/>
      <c r="C19" s="138"/>
      <c r="D19" s="138"/>
      <c r="E19" s="59"/>
      <c r="F19" s="59"/>
      <c r="G19" s="130"/>
      <c r="H19" s="144"/>
      <c r="I19" s="144"/>
      <c r="J19" s="144"/>
      <c r="K19" s="137"/>
      <c r="L19" s="137"/>
      <c r="N19" s="25"/>
      <c r="O19" s="26"/>
      <c r="P19" s="26"/>
      <c r="Q19" s="26"/>
      <c r="R19" s="28"/>
      <c r="S19" s="28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</row>
    <row r="20" spans="1:249" s="60" customFormat="1" ht="18.75">
      <c r="A20" s="241" t="s">
        <v>449</v>
      </c>
      <c r="B20" s="446"/>
      <c r="C20" s="336"/>
      <c r="D20" s="336"/>
      <c r="E20" s="44"/>
      <c r="G20" s="58"/>
      <c r="H20" s="58"/>
      <c r="J20" s="241" t="s">
        <v>485</v>
      </c>
      <c r="K20" s="58"/>
      <c r="L20" s="58"/>
      <c r="M20" s="58"/>
      <c r="N20" s="58"/>
      <c r="O20" s="58"/>
    </row>
    <row r="21" spans="1:249" s="60" customFormat="1" ht="18.75">
      <c r="A21" s="262"/>
      <c r="B21" s="27"/>
      <c r="C21" s="336"/>
      <c r="D21" s="336"/>
      <c r="E21" s="44"/>
      <c r="G21" s="58"/>
      <c r="H21" s="58"/>
      <c r="J21" s="569"/>
      <c r="K21" s="58"/>
      <c r="L21" s="58"/>
      <c r="M21" s="58"/>
      <c r="N21" s="58"/>
      <c r="O21" s="58"/>
    </row>
    <row r="22" spans="1:249" s="60" customFormat="1" ht="18.75">
      <c r="A22" s="241" t="s">
        <v>451</v>
      </c>
      <c r="B22" s="446"/>
      <c r="C22" s="336"/>
      <c r="D22" s="336"/>
      <c r="E22" s="372"/>
      <c r="G22" s="246"/>
      <c r="H22" s="58"/>
      <c r="J22" s="241" t="s">
        <v>452</v>
      </c>
      <c r="K22" s="58"/>
      <c r="L22" s="58"/>
      <c r="M22" s="58"/>
      <c r="N22" s="58"/>
      <c r="O22" s="58"/>
    </row>
    <row r="23" spans="1:249" s="60" customFormat="1" ht="18.75">
      <c r="A23" s="262"/>
      <c r="B23" s="27"/>
      <c r="C23" s="336"/>
      <c r="D23" s="336"/>
      <c r="E23" s="372"/>
      <c r="G23" s="246"/>
      <c r="H23" s="58"/>
      <c r="J23" s="569"/>
      <c r="K23" s="58"/>
      <c r="L23" s="58"/>
      <c r="M23" s="58"/>
      <c r="N23" s="58"/>
      <c r="O23" s="58"/>
    </row>
    <row r="24" spans="1:249" s="60" customFormat="1" ht="18.75">
      <c r="A24" s="241" t="s">
        <v>453</v>
      </c>
      <c r="B24" s="446"/>
      <c r="C24" s="336"/>
      <c r="D24" s="336"/>
      <c r="E24" s="372"/>
      <c r="G24" s="246"/>
      <c r="H24" s="58"/>
      <c r="J24" s="570" t="s">
        <v>454</v>
      </c>
      <c r="K24" s="58"/>
      <c r="L24" s="58"/>
      <c r="M24" s="58"/>
      <c r="N24" s="58"/>
      <c r="O24" s="58"/>
    </row>
  </sheetData>
  <mergeCells count="12">
    <mergeCell ref="N3:O3"/>
    <mergeCell ref="A18:F18"/>
    <mergeCell ref="B1:N1"/>
    <mergeCell ref="A3:A5"/>
    <mergeCell ref="B3:B5"/>
    <mergeCell ref="C3:C5"/>
    <mergeCell ref="D3:D5"/>
    <mergeCell ref="E3:E5"/>
    <mergeCell ref="F3:G3"/>
    <mergeCell ref="H3:I3"/>
    <mergeCell ref="J3:K3"/>
    <mergeCell ref="L3:M3"/>
  </mergeCells>
  <pageMargins left="0.70000000000000007" right="0.70000000000000007" top="0.75" bottom="0.75" header="0.30000000000000004" footer="0.30000000000000004"/>
  <pageSetup paperSize="9" scale="53" fitToWidth="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O30"/>
  <sheetViews>
    <sheetView view="pageBreakPreview" zoomScale="80" zoomScaleNormal="100" zoomScaleSheetLayoutView="80" workbookViewId="0">
      <selection activeCell="AD5" sqref="AD5:AD78"/>
    </sheetView>
  </sheetViews>
  <sheetFormatPr defaultColWidth="9.140625" defaultRowHeight="12.75"/>
  <cols>
    <col min="1" max="1" width="5.85546875" style="583" customWidth="1"/>
    <col min="2" max="2" width="40.42578125" style="585" customWidth="1"/>
    <col min="3" max="3" width="11.85546875" style="584" customWidth="1"/>
    <col min="4" max="4" width="7.85546875" style="584" customWidth="1"/>
    <col min="5" max="5" width="8.140625" style="584" customWidth="1"/>
    <col min="6" max="6" width="10.28515625" style="584" customWidth="1"/>
    <col min="7" max="7" width="12" style="584" customWidth="1"/>
    <col min="8" max="8" width="10.7109375" style="584" customWidth="1"/>
    <col min="9" max="9" width="12.7109375" style="584" customWidth="1"/>
    <col min="10" max="10" width="12.140625" style="584" customWidth="1"/>
    <col min="11" max="11" width="12.5703125" style="584" customWidth="1"/>
    <col min="12" max="12" width="9.85546875" style="584" customWidth="1"/>
    <col min="13" max="13" width="12.5703125" style="584" customWidth="1"/>
    <col min="14" max="14" width="11.28515625" style="584" customWidth="1"/>
    <col min="15" max="15" width="13" style="584" customWidth="1"/>
    <col min="16" max="16" width="8.7109375" style="584" customWidth="1"/>
    <col min="17" max="17" width="9.85546875" style="584" customWidth="1"/>
    <col min="18" max="18" width="10" style="584" customWidth="1"/>
    <col min="19" max="19" width="13.140625" style="584" customWidth="1"/>
    <col min="20" max="20" width="9.140625" style="585" customWidth="1"/>
    <col min="21" max="16384" width="9.140625" style="585"/>
  </cols>
  <sheetData>
    <row r="1" spans="1:20" ht="22.5">
      <c r="B1" s="1019" t="s">
        <v>1226</v>
      </c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</row>
    <row r="3" spans="1:20" s="586" customFormat="1" ht="28.5" customHeight="1">
      <c r="A3" s="1017" t="s">
        <v>418</v>
      </c>
      <c r="B3" s="1017" t="s">
        <v>419</v>
      </c>
      <c r="C3" s="1017" t="s">
        <v>421</v>
      </c>
      <c r="D3" s="1017" t="s">
        <v>425</v>
      </c>
      <c r="E3" s="1017" t="s">
        <v>8</v>
      </c>
      <c r="F3" s="1018" t="s">
        <v>465</v>
      </c>
      <c r="G3" s="1018"/>
      <c r="H3" s="1018" t="s">
        <v>1227</v>
      </c>
      <c r="I3" s="1018"/>
      <c r="J3" s="1017" t="s">
        <v>847</v>
      </c>
      <c r="K3" s="1017"/>
      <c r="L3" s="1018" t="s">
        <v>428</v>
      </c>
      <c r="M3" s="1018"/>
      <c r="N3" s="1017" t="s">
        <v>1228</v>
      </c>
      <c r="O3" s="1017"/>
      <c r="P3" s="1017" t="s">
        <v>588</v>
      </c>
      <c r="Q3" s="1017"/>
      <c r="R3" s="1018" t="s">
        <v>851</v>
      </c>
      <c r="S3" s="1018"/>
      <c r="T3" s="586">
        <v>6</v>
      </c>
    </row>
    <row r="4" spans="1:20" s="586" customFormat="1" ht="25.5">
      <c r="A4" s="1017"/>
      <c r="B4" s="1017"/>
      <c r="C4" s="1017"/>
      <c r="D4" s="1017"/>
      <c r="E4" s="1017"/>
      <c r="F4" s="587" t="s">
        <v>424</v>
      </c>
      <c r="G4" s="588" t="s">
        <v>460</v>
      </c>
      <c r="H4" s="587" t="s">
        <v>424</v>
      </c>
      <c r="I4" s="588" t="s">
        <v>460</v>
      </c>
      <c r="J4" s="587" t="s">
        <v>424</v>
      </c>
      <c r="K4" s="588" t="s">
        <v>460</v>
      </c>
      <c r="L4" s="587" t="s">
        <v>424</v>
      </c>
      <c r="M4" s="588" t="s">
        <v>460</v>
      </c>
      <c r="N4" s="587" t="s">
        <v>424</v>
      </c>
      <c r="O4" s="588" t="s">
        <v>460</v>
      </c>
      <c r="P4" s="587" t="s">
        <v>424</v>
      </c>
      <c r="Q4" s="588" t="s">
        <v>460</v>
      </c>
      <c r="R4" s="587" t="s">
        <v>424</v>
      </c>
      <c r="S4" s="588" t="s">
        <v>460</v>
      </c>
    </row>
    <row r="5" spans="1:20" ht="15.75">
      <c r="A5" s="497"/>
      <c r="B5" s="497"/>
      <c r="C5" s="497"/>
      <c r="D5" s="497"/>
      <c r="E5" s="497"/>
      <c r="F5" s="589">
        <f t="shared" ref="F5:S5" si="0">SUM(F6:F19)</f>
        <v>39</v>
      </c>
      <c r="G5" s="589">
        <f t="shared" si="0"/>
        <v>1088.0999999999999</v>
      </c>
      <c r="H5" s="589">
        <f t="shared" si="0"/>
        <v>9</v>
      </c>
      <c r="I5" s="589">
        <f t="shared" si="0"/>
        <v>225.72</v>
      </c>
      <c r="J5" s="589">
        <f t="shared" si="0"/>
        <v>36</v>
      </c>
      <c r="K5" s="589">
        <f t="shared" si="0"/>
        <v>683.88</v>
      </c>
      <c r="L5" s="589">
        <f t="shared" si="0"/>
        <v>9</v>
      </c>
      <c r="M5" s="589">
        <f t="shared" si="0"/>
        <v>324</v>
      </c>
      <c r="N5" s="589">
        <f t="shared" si="0"/>
        <v>28</v>
      </c>
      <c r="O5" s="589">
        <f t="shared" si="0"/>
        <v>702.24</v>
      </c>
      <c r="P5" s="589">
        <f t="shared" si="0"/>
        <v>86</v>
      </c>
      <c r="Q5" s="589">
        <f t="shared" si="0"/>
        <v>1896</v>
      </c>
      <c r="R5" s="589">
        <f t="shared" si="0"/>
        <v>207</v>
      </c>
      <c r="S5" s="590">
        <f t="shared" si="0"/>
        <v>4919.9399999999996</v>
      </c>
    </row>
    <row r="6" spans="1:20" s="598" customFormat="1" ht="30" customHeight="1">
      <c r="A6" s="591">
        <v>1</v>
      </c>
      <c r="B6" s="592" t="s">
        <v>1229</v>
      </c>
      <c r="C6" s="593" t="s">
        <v>12</v>
      </c>
      <c r="D6" s="594">
        <v>1650</v>
      </c>
      <c r="E6" s="594">
        <f>D6*$T$3</f>
        <v>9900</v>
      </c>
      <c r="F6" s="593">
        <v>11</v>
      </c>
      <c r="G6" s="595">
        <f>E6*F6/1000</f>
        <v>108.9</v>
      </c>
      <c r="H6" s="593"/>
      <c r="I6" s="596">
        <f>E6*H6/1000</f>
        <v>0</v>
      </c>
      <c r="J6" s="593"/>
      <c r="K6" s="596">
        <f>E6*J6/1000</f>
        <v>0</v>
      </c>
      <c r="L6" s="593"/>
      <c r="M6" s="595">
        <f>L6*E6/1000</f>
        <v>0</v>
      </c>
      <c r="N6" s="593"/>
      <c r="O6" s="593">
        <f>N6*E6/1000</f>
        <v>0</v>
      </c>
      <c r="P6" s="593"/>
      <c r="Q6" s="593">
        <f>P6*E6/1000</f>
        <v>0</v>
      </c>
      <c r="R6" s="593">
        <f>F6+H6+J6+L6+N6+P6</f>
        <v>11</v>
      </c>
      <c r="S6" s="597">
        <f>G6+M6+K6+I6+O6+Q6</f>
        <v>108.9</v>
      </c>
    </row>
    <row r="7" spans="1:20" s="598" customFormat="1" ht="30" customHeight="1">
      <c r="A7" s="591">
        <v>2</v>
      </c>
      <c r="B7" s="592" t="s">
        <v>1229</v>
      </c>
      <c r="C7" s="593" t="s">
        <v>12</v>
      </c>
      <c r="D7" s="594">
        <v>4180</v>
      </c>
      <c r="E7" s="594">
        <f>D7*$T$3</f>
        <v>25080</v>
      </c>
      <c r="F7" s="593"/>
      <c r="G7" s="595">
        <f t="shared" ref="G7:G19" si="1">E7*F7/1000</f>
        <v>0</v>
      </c>
      <c r="H7" s="593"/>
      <c r="I7" s="596">
        <f t="shared" ref="I7:I19" si="2">E7*H7/1000</f>
        <v>0</v>
      </c>
      <c r="J7" s="593"/>
      <c r="K7" s="596">
        <f t="shared" ref="K7:K19" si="3">E7*J7/1000</f>
        <v>0</v>
      </c>
      <c r="L7" s="593"/>
      <c r="M7" s="595">
        <f t="shared" ref="M7:M19" si="4">L7*E7/1000</f>
        <v>0</v>
      </c>
      <c r="N7" s="593">
        <v>28</v>
      </c>
      <c r="O7" s="593">
        <f t="shared" ref="O7:O19" si="5">N7*E7/1000</f>
        <v>702.24</v>
      </c>
      <c r="P7" s="593"/>
      <c r="Q7" s="593">
        <f t="shared" ref="Q7:Q19" si="6">P7*E7/1000</f>
        <v>0</v>
      </c>
      <c r="R7" s="593">
        <f>F7+H7+J7+L7+N7+P7</f>
        <v>28</v>
      </c>
      <c r="S7" s="597">
        <f>G7+M7+K7+I7+O7+Q7</f>
        <v>702.24</v>
      </c>
    </row>
    <row r="8" spans="1:20" s="598" customFormat="1">
      <c r="A8" s="591">
        <v>3</v>
      </c>
      <c r="B8" s="599" t="s">
        <v>1230</v>
      </c>
      <c r="C8" s="593" t="s">
        <v>1231</v>
      </c>
      <c r="D8" s="594">
        <v>3500</v>
      </c>
      <c r="E8" s="594">
        <f t="shared" ref="E8:E19" si="7">D8*$T$3</f>
        <v>21000</v>
      </c>
      <c r="F8" s="595"/>
      <c r="G8" s="595">
        <f t="shared" si="1"/>
        <v>0</v>
      </c>
      <c r="H8" s="595"/>
      <c r="I8" s="596">
        <f t="shared" si="2"/>
        <v>0</v>
      </c>
      <c r="J8" s="595"/>
      <c r="K8" s="596">
        <f t="shared" si="3"/>
        <v>0</v>
      </c>
      <c r="L8" s="595"/>
      <c r="M8" s="595">
        <f t="shared" si="4"/>
        <v>0</v>
      </c>
      <c r="N8" s="600"/>
      <c r="O8" s="593">
        <f t="shared" si="5"/>
        <v>0</v>
      </c>
      <c r="P8" s="593">
        <f>76</f>
        <v>76</v>
      </c>
      <c r="Q8" s="593">
        <f t="shared" si="6"/>
        <v>1596</v>
      </c>
      <c r="R8" s="593">
        <f t="shared" ref="R8:S10" si="8">P8+N8+L8+J8+H8+F8</f>
        <v>76</v>
      </c>
      <c r="S8" s="593">
        <f t="shared" si="8"/>
        <v>1596</v>
      </c>
    </row>
    <row r="9" spans="1:20" s="598" customFormat="1">
      <c r="A9" s="591">
        <v>4</v>
      </c>
      <c r="B9" s="599" t="s">
        <v>1230</v>
      </c>
      <c r="C9" s="593" t="s">
        <v>1231</v>
      </c>
      <c r="D9" s="594">
        <v>5000</v>
      </c>
      <c r="E9" s="594">
        <f>D9*$T$3</f>
        <v>30000</v>
      </c>
      <c r="F9" s="595"/>
      <c r="G9" s="595">
        <f t="shared" si="1"/>
        <v>0</v>
      </c>
      <c r="H9" s="595"/>
      <c r="I9" s="596">
        <f t="shared" si="2"/>
        <v>0</v>
      </c>
      <c r="J9" s="595"/>
      <c r="K9" s="596">
        <f t="shared" si="3"/>
        <v>0</v>
      </c>
      <c r="L9" s="595"/>
      <c r="M9" s="595">
        <f t="shared" si="4"/>
        <v>0</v>
      </c>
      <c r="N9" s="600"/>
      <c r="O9" s="593">
        <f t="shared" si="5"/>
        <v>0</v>
      </c>
      <c r="P9" s="593">
        <v>10</v>
      </c>
      <c r="Q9" s="593">
        <f t="shared" si="6"/>
        <v>300</v>
      </c>
      <c r="R9" s="593">
        <f t="shared" si="8"/>
        <v>10</v>
      </c>
      <c r="S9" s="593">
        <f t="shared" si="8"/>
        <v>300</v>
      </c>
    </row>
    <row r="10" spans="1:20" s="598" customFormat="1" ht="19.5" customHeight="1">
      <c r="A10" s="591">
        <v>5</v>
      </c>
      <c r="B10" s="599" t="s">
        <v>1232</v>
      </c>
      <c r="C10" s="593" t="s">
        <v>1231</v>
      </c>
      <c r="D10" s="594">
        <v>5400</v>
      </c>
      <c r="E10" s="594">
        <f t="shared" si="7"/>
        <v>32400</v>
      </c>
      <c r="F10" s="595"/>
      <c r="G10" s="595">
        <f t="shared" si="1"/>
        <v>0</v>
      </c>
      <c r="H10" s="595"/>
      <c r="I10" s="596">
        <f t="shared" si="2"/>
        <v>0</v>
      </c>
      <c r="J10" s="595">
        <v>3</v>
      </c>
      <c r="K10" s="596">
        <f t="shared" si="3"/>
        <v>97.2</v>
      </c>
      <c r="L10" s="595"/>
      <c r="M10" s="595">
        <f t="shared" si="4"/>
        <v>0</v>
      </c>
      <c r="N10" s="600"/>
      <c r="O10" s="593">
        <f t="shared" si="5"/>
        <v>0</v>
      </c>
      <c r="P10" s="593"/>
      <c r="Q10" s="593">
        <f t="shared" si="6"/>
        <v>0</v>
      </c>
      <c r="R10" s="593">
        <f t="shared" si="8"/>
        <v>3</v>
      </c>
      <c r="S10" s="593">
        <f t="shared" si="8"/>
        <v>97.2</v>
      </c>
    </row>
    <row r="11" spans="1:20" s="598" customFormat="1" ht="36.75" customHeight="1">
      <c r="A11" s="591">
        <v>6</v>
      </c>
      <c r="B11" s="592" t="s">
        <v>1233</v>
      </c>
      <c r="C11" s="593" t="s">
        <v>1231</v>
      </c>
      <c r="D11" s="594">
        <v>5400</v>
      </c>
      <c r="E11" s="594">
        <f t="shared" si="7"/>
        <v>32400</v>
      </c>
      <c r="F11" s="593"/>
      <c r="G11" s="595">
        <f t="shared" si="1"/>
        <v>0</v>
      </c>
      <c r="H11" s="593"/>
      <c r="I11" s="596">
        <f t="shared" si="2"/>
        <v>0</v>
      </c>
      <c r="J11" s="593">
        <v>4</v>
      </c>
      <c r="K11" s="596">
        <f t="shared" si="3"/>
        <v>129.6</v>
      </c>
      <c r="L11" s="593"/>
      <c r="M11" s="595">
        <f t="shared" si="4"/>
        <v>0</v>
      </c>
      <c r="N11" s="601"/>
      <c r="O11" s="593">
        <f t="shared" si="5"/>
        <v>0</v>
      </c>
      <c r="P11" s="593"/>
      <c r="Q11" s="593">
        <f t="shared" si="6"/>
        <v>0</v>
      </c>
      <c r="R11" s="593">
        <f t="shared" ref="R11:R19" si="9">F11+H11+J11+L11+N11+P11</f>
        <v>4</v>
      </c>
      <c r="S11" s="597">
        <f t="shared" ref="S11:S19" si="10">G11+M11+K11+I11+O11+Q11</f>
        <v>129.6</v>
      </c>
    </row>
    <row r="12" spans="1:20" s="598" customFormat="1" ht="32.25" customHeight="1">
      <c r="A12" s="591">
        <v>7</v>
      </c>
      <c r="B12" s="592" t="s">
        <v>1234</v>
      </c>
      <c r="C12" s="593" t="s">
        <v>1231</v>
      </c>
      <c r="D12" s="594"/>
      <c r="E12" s="594">
        <f t="shared" si="7"/>
        <v>0</v>
      </c>
      <c r="F12" s="593"/>
      <c r="G12" s="595">
        <f t="shared" si="1"/>
        <v>0</v>
      </c>
      <c r="H12" s="593"/>
      <c r="I12" s="596">
        <f t="shared" si="2"/>
        <v>0</v>
      </c>
      <c r="J12" s="593">
        <v>6</v>
      </c>
      <c r="K12" s="596">
        <f t="shared" si="3"/>
        <v>0</v>
      </c>
      <c r="L12" s="593"/>
      <c r="M12" s="595">
        <f t="shared" si="4"/>
        <v>0</v>
      </c>
      <c r="N12" s="593"/>
      <c r="O12" s="593">
        <f t="shared" si="5"/>
        <v>0</v>
      </c>
      <c r="P12" s="593"/>
      <c r="Q12" s="593">
        <f t="shared" si="6"/>
        <v>0</v>
      </c>
      <c r="R12" s="593">
        <f t="shared" si="9"/>
        <v>6</v>
      </c>
      <c r="S12" s="597">
        <f t="shared" si="10"/>
        <v>0</v>
      </c>
    </row>
    <row r="13" spans="1:20" s="598" customFormat="1" ht="43.5" customHeight="1">
      <c r="A13" s="591">
        <v>8</v>
      </c>
      <c r="B13" s="592" t="s">
        <v>1235</v>
      </c>
      <c r="C13" s="593" t="s">
        <v>1231</v>
      </c>
      <c r="D13" s="594"/>
      <c r="E13" s="594">
        <f t="shared" si="7"/>
        <v>0</v>
      </c>
      <c r="F13" s="593"/>
      <c r="G13" s="595">
        <f t="shared" si="1"/>
        <v>0</v>
      </c>
      <c r="H13" s="593"/>
      <c r="I13" s="596">
        <f t="shared" si="2"/>
        <v>0</v>
      </c>
      <c r="J13" s="593">
        <v>8</v>
      </c>
      <c r="K13" s="596">
        <f t="shared" si="3"/>
        <v>0</v>
      </c>
      <c r="L13" s="593"/>
      <c r="M13" s="595">
        <f t="shared" si="4"/>
        <v>0</v>
      </c>
      <c r="N13" s="593"/>
      <c r="O13" s="593">
        <f t="shared" si="5"/>
        <v>0</v>
      </c>
      <c r="P13" s="593"/>
      <c r="Q13" s="593">
        <f t="shared" si="6"/>
        <v>0</v>
      </c>
      <c r="R13" s="593">
        <f t="shared" si="9"/>
        <v>8</v>
      </c>
      <c r="S13" s="597">
        <f t="shared" si="10"/>
        <v>0</v>
      </c>
    </row>
    <row r="14" spans="1:20" s="602" customFormat="1" ht="30" customHeight="1">
      <c r="A14" s="591">
        <v>9</v>
      </c>
      <c r="B14" s="592" t="s">
        <v>1236</v>
      </c>
      <c r="C14" s="593" t="s">
        <v>1231</v>
      </c>
      <c r="D14" s="594">
        <v>1200</v>
      </c>
      <c r="E14" s="594">
        <f t="shared" si="7"/>
        <v>7200</v>
      </c>
      <c r="F14" s="593">
        <v>1</v>
      </c>
      <c r="G14" s="595">
        <f t="shared" si="1"/>
        <v>7.2</v>
      </c>
      <c r="H14" s="593"/>
      <c r="I14" s="596">
        <f t="shared" si="2"/>
        <v>0</v>
      </c>
      <c r="J14" s="593">
        <v>1</v>
      </c>
      <c r="K14" s="596">
        <f t="shared" si="3"/>
        <v>7.2</v>
      </c>
      <c r="L14" s="593"/>
      <c r="M14" s="595">
        <f t="shared" si="4"/>
        <v>0</v>
      </c>
      <c r="N14" s="593"/>
      <c r="O14" s="593">
        <f t="shared" si="5"/>
        <v>0</v>
      </c>
      <c r="P14" s="593"/>
      <c r="Q14" s="593">
        <f t="shared" si="6"/>
        <v>0</v>
      </c>
      <c r="R14" s="593">
        <f t="shared" si="9"/>
        <v>2</v>
      </c>
      <c r="S14" s="597">
        <f t="shared" si="10"/>
        <v>14.4</v>
      </c>
    </row>
    <row r="15" spans="1:20" s="602" customFormat="1" ht="41.25" customHeight="1">
      <c r="A15" s="591">
        <v>10</v>
      </c>
      <c r="B15" s="592" t="s">
        <v>1237</v>
      </c>
      <c r="C15" s="593" t="s">
        <v>1231</v>
      </c>
      <c r="D15" s="594">
        <v>4160</v>
      </c>
      <c r="E15" s="594">
        <f t="shared" si="7"/>
        <v>24960</v>
      </c>
      <c r="F15" s="593"/>
      <c r="G15" s="595">
        <f t="shared" si="1"/>
        <v>0</v>
      </c>
      <c r="H15" s="593"/>
      <c r="I15" s="596">
        <f t="shared" si="2"/>
        <v>0</v>
      </c>
      <c r="J15" s="593">
        <v>3</v>
      </c>
      <c r="K15" s="596">
        <f t="shared" si="3"/>
        <v>74.88</v>
      </c>
      <c r="L15" s="593"/>
      <c r="M15" s="595">
        <f t="shared" si="4"/>
        <v>0</v>
      </c>
      <c r="N15" s="593"/>
      <c r="O15" s="593">
        <f t="shared" si="5"/>
        <v>0</v>
      </c>
      <c r="P15" s="593"/>
      <c r="Q15" s="593">
        <f t="shared" si="6"/>
        <v>0</v>
      </c>
      <c r="R15" s="593">
        <f t="shared" si="9"/>
        <v>3</v>
      </c>
      <c r="S15" s="597">
        <f t="shared" si="10"/>
        <v>74.88</v>
      </c>
    </row>
    <row r="16" spans="1:20" s="602" customFormat="1" ht="18.75" customHeight="1">
      <c r="A16" s="591">
        <v>11</v>
      </c>
      <c r="B16" s="592" t="s">
        <v>1238</v>
      </c>
      <c r="C16" s="593" t="s">
        <v>1231</v>
      </c>
      <c r="D16" s="594">
        <v>2900</v>
      </c>
      <c r="E16" s="594">
        <f t="shared" si="7"/>
        <v>17400</v>
      </c>
      <c r="F16" s="593"/>
      <c r="G16" s="595">
        <f t="shared" si="1"/>
        <v>0</v>
      </c>
      <c r="H16" s="593"/>
      <c r="I16" s="596">
        <f t="shared" si="2"/>
        <v>0</v>
      </c>
      <c r="J16" s="593">
        <v>1</v>
      </c>
      <c r="K16" s="596">
        <f t="shared" si="3"/>
        <v>17.399999999999999</v>
      </c>
      <c r="L16" s="593"/>
      <c r="M16" s="595">
        <f t="shared" si="4"/>
        <v>0</v>
      </c>
      <c r="N16" s="593"/>
      <c r="O16" s="593">
        <f t="shared" si="5"/>
        <v>0</v>
      </c>
      <c r="P16" s="593"/>
      <c r="Q16" s="593">
        <f t="shared" si="6"/>
        <v>0</v>
      </c>
      <c r="R16" s="593">
        <f t="shared" si="9"/>
        <v>1</v>
      </c>
      <c r="S16" s="597">
        <f t="shared" si="10"/>
        <v>17.399999999999999</v>
      </c>
    </row>
    <row r="17" spans="1:249" s="602" customFormat="1" ht="30" customHeight="1">
      <c r="A17" s="591">
        <v>12</v>
      </c>
      <c r="B17" s="592" t="s">
        <v>1239</v>
      </c>
      <c r="C17" s="593" t="s">
        <v>1231</v>
      </c>
      <c r="D17" s="594">
        <v>5960</v>
      </c>
      <c r="E17" s="594">
        <f t="shared" si="7"/>
        <v>35760</v>
      </c>
      <c r="F17" s="593"/>
      <c r="G17" s="595">
        <f t="shared" si="1"/>
        <v>0</v>
      </c>
      <c r="H17" s="593"/>
      <c r="I17" s="596">
        <f t="shared" si="2"/>
        <v>0</v>
      </c>
      <c r="J17" s="593">
        <v>10</v>
      </c>
      <c r="K17" s="596">
        <f t="shared" si="3"/>
        <v>357.6</v>
      </c>
      <c r="L17" s="593"/>
      <c r="M17" s="595">
        <f t="shared" si="4"/>
        <v>0</v>
      </c>
      <c r="N17" s="593"/>
      <c r="O17" s="593">
        <f t="shared" si="5"/>
        <v>0</v>
      </c>
      <c r="P17" s="593"/>
      <c r="Q17" s="593">
        <f t="shared" si="6"/>
        <v>0</v>
      </c>
      <c r="R17" s="593">
        <f t="shared" si="9"/>
        <v>10</v>
      </c>
      <c r="S17" s="597">
        <f t="shared" si="10"/>
        <v>357.6</v>
      </c>
    </row>
    <row r="18" spans="1:249" s="598" customFormat="1">
      <c r="A18" s="591">
        <v>13</v>
      </c>
      <c r="B18" s="603" t="s">
        <v>1240</v>
      </c>
      <c r="C18" s="593" t="s">
        <v>1231</v>
      </c>
      <c r="D18" s="594">
        <v>6000</v>
      </c>
      <c r="E18" s="594">
        <f t="shared" si="7"/>
        <v>36000</v>
      </c>
      <c r="F18" s="593">
        <v>27</v>
      </c>
      <c r="G18" s="595">
        <f t="shared" si="1"/>
        <v>972</v>
      </c>
      <c r="H18" s="593"/>
      <c r="I18" s="596">
        <f t="shared" si="2"/>
        <v>0</v>
      </c>
      <c r="J18" s="593"/>
      <c r="K18" s="596">
        <f t="shared" si="3"/>
        <v>0</v>
      </c>
      <c r="L18" s="593">
        <v>9</v>
      </c>
      <c r="M18" s="595">
        <f t="shared" si="4"/>
        <v>324</v>
      </c>
      <c r="N18" s="593"/>
      <c r="O18" s="593">
        <f t="shared" si="5"/>
        <v>0</v>
      </c>
      <c r="P18" s="593"/>
      <c r="Q18" s="593">
        <f t="shared" si="6"/>
        <v>0</v>
      </c>
      <c r="R18" s="593">
        <f t="shared" si="9"/>
        <v>36</v>
      </c>
      <c r="S18" s="597">
        <f t="shared" si="10"/>
        <v>1296</v>
      </c>
    </row>
    <row r="19" spans="1:249" s="598" customFormat="1" ht="25.9" customHeight="1">
      <c r="A19" s="591">
        <v>14</v>
      </c>
      <c r="B19" s="592" t="s">
        <v>1241</v>
      </c>
      <c r="C19" s="593" t="s">
        <v>12</v>
      </c>
      <c r="D19" s="594">
        <v>4180</v>
      </c>
      <c r="E19" s="594">
        <f t="shared" si="7"/>
        <v>25080</v>
      </c>
      <c r="F19" s="593"/>
      <c r="G19" s="595">
        <f t="shared" si="1"/>
        <v>0</v>
      </c>
      <c r="H19" s="593">
        <v>9</v>
      </c>
      <c r="I19" s="596">
        <f t="shared" si="2"/>
        <v>225.72</v>
      </c>
      <c r="J19" s="593"/>
      <c r="K19" s="596">
        <f t="shared" si="3"/>
        <v>0</v>
      </c>
      <c r="L19" s="593"/>
      <c r="M19" s="595">
        <f t="shared" si="4"/>
        <v>0</v>
      </c>
      <c r="N19" s="593"/>
      <c r="O19" s="593">
        <f t="shared" si="5"/>
        <v>0</v>
      </c>
      <c r="P19" s="593"/>
      <c r="Q19" s="593">
        <f t="shared" si="6"/>
        <v>0</v>
      </c>
      <c r="R19" s="593">
        <f t="shared" si="9"/>
        <v>9</v>
      </c>
      <c r="S19" s="597">
        <f t="shared" si="10"/>
        <v>225.72</v>
      </c>
    </row>
    <row r="20" spans="1:249">
      <c r="I20"/>
    </row>
    <row r="21" spans="1:249" s="29" customFormat="1">
      <c r="A21" s="604"/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</row>
    <row r="22" spans="1:249" s="29" customFormat="1" ht="18.75">
      <c r="A22" s="604"/>
      <c r="B22" s="241" t="s">
        <v>445</v>
      </c>
      <c r="C22" s="246"/>
      <c r="D22" s="246"/>
      <c r="E22" s="247"/>
      <c r="F22" s="247"/>
      <c r="H22" s="246"/>
      <c r="I22" s="605"/>
      <c r="J22" s="241" t="s">
        <v>446</v>
      </c>
      <c r="K22" s="605"/>
      <c r="L22" s="605"/>
      <c r="M22" s="605"/>
      <c r="N22" s="605"/>
      <c r="O22" s="605"/>
      <c r="P22" s="605"/>
      <c r="Q22" s="605"/>
      <c r="R22" s="605"/>
      <c r="S22" s="605"/>
    </row>
    <row r="23" spans="1:249" s="29" customFormat="1" ht="18.75">
      <c r="A23" s="604"/>
      <c r="B23" s="246"/>
      <c r="C23" s="246"/>
      <c r="D23" s="246"/>
      <c r="E23" s="247"/>
      <c r="F23" s="247"/>
      <c r="H23" s="246"/>
      <c r="I23" s="605"/>
      <c r="J23" s="241"/>
      <c r="K23" s="605"/>
      <c r="L23" s="605"/>
      <c r="M23" s="605"/>
      <c r="N23" s="605"/>
      <c r="O23" s="605"/>
      <c r="P23" s="605"/>
      <c r="Q23" s="605"/>
      <c r="R23" s="605"/>
      <c r="S23" s="605"/>
    </row>
    <row r="24" spans="1:249" s="27" customFormat="1" ht="42.6" customHeight="1">
      <c r="B24" s="1012" t="s">
        <v>447</v>
      </c>
      <c r="C24" s="1012"/>
      <c r="D24" s="606"/>
      <c r="E24" s="607"/>
      <c r="F24" s="607"/>
      <c r="H24" s="144"/>
      <c r="I24" s="144"/>
      <c r="J24" s="553" t="s">
        <v>448</v>
      </c>
      <c r="L24" s="137"/>
      <c r="N24" s="25"/>
      <c r="O24" s="26"/>
      <c r="P24" s="26"/>
      <c r="Q24" s="26"/>
      <c r="S24" s="28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</row>
    <row r="25" spans="1:249" s="27" customFormat="1" ht="16.149999999999999" customHeight="1">
      <c r="B25" s="138"/>
      <c r="C25" s="138"/>
      <c r="D25" s="138"/>
      <c r="E25" s="59"/>
      <c r="F25" s="59"/>
      <c r="G25" s="130"/>
      <c r="H25" s="144"/>
      <c r="I25" s="144"/>
      <c r="J25" s="144"/>
      <c r="K25" s="137"/>
      <c r="L25" s="137"/>
      <c r="N25" s="25"/>
      <c r="O25" s="26"/>
      <c r="P25" s="26"/>
      <c r="Q25" s="26"/>
      <c r="R25" s="28"/>
      <c r="S25" s="28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</row>
    <row r="26" spans="1:249" s="60" customFormat="1" ht="18.75">
      <c r="B26" s="241" t="s">
        <v>449</v>
      </c>
      <c r="C26" s="336"/>
      <c r="D26" s="336"/>
      <c r="E26" s="44"/>
      <c r="H26" s="58"/>
      <c r="J26" s="241" t="s">
        <v>485</v>
      </c>
      <c r="K26" s="58"/>
      <c r="L26" s="58"/>
      <c r="M26" s="58"/>
      <c r="N26" s="58"/>
      <c r="O26" s="58"/>
      <c r="P26" s="58"/>
      <c r="Q26" s="58"/>
      <c r="R26" s="58"/>
      <c r="S26" s="58"/>
    </row>
    <row r="27" spans="1:249" s="60" customFormat="1" ht="18.75">
      <c r="B27" s="241"/>
      <c r="C27" s="336"/>
      <c r="D27" s="336"/>
      <c r="E27" s="44"/>
      <c r="H27" s="58"/>
      <c r="I27" s="359"/>
      <c r="J27" s="63"/>
      <c r="K27" s="58"/>
      <c r="L27" s="58"/>
      <c r="M27" s="58"/>
      <c r="N27" s="58"/>
      <c r="O27" s="58"/>
      <c r="P27" s="58"/>
      <c r="Q27" s="58"/>
      <c r="R27" s="58"/>
      <c r="S27" s="58"/>
    </row>
    <row r="28" spans="1:249" s="29" customFormat="1" ht="18.75">
      <c r="A28" s="604"/>
      <c r="B28" s="241" t="s">
        <v>451</v>
      </c>
      <c r="C28" s="246"/>
      <c r="D28" s="246"/>
      <c r="E28" s="247"/>
      <c r="F28" s="247"/>
      <c r="H28" s="246"/>
      <c r="I28" s="605"/>
      <c r="J28" s="241" t="s">
        <v>452</v>
      </c>
      <c r="K28" s="605"/>
      <c r="L28" s="605"/>
      <c r="M28" s="605"/>
      <c r="N28" s="605"/>
      <c r="O28" s="605"/>
      <c r="P28" s="605"/>
      <c r="Q28" s="605"/>
      <c r="R28" s="605"/>
      <c r="S28" s="605"/>
    </row>
    <row r="29" spans="1:249" s="29" customFormat="1" ht="18.75">
      <c r="A29" s="604"/>
      <c r="B29" s="262"/>
      <c r="C29" s="247"/>
      <c r="D29" s="247"/>
      <c r="E29" s="247"/>
      <c r="F29" s="247"/>
      <c r="H29" s="246"/>
      <c r="I29" s="605"/>
      <c r="J29" s="569"/>
      <c r="K29" s="605"/>
      <c r="L29" s="605"/>
      <c r="M29" s="605"/>
      <c r="N29" s="605"/>
      <c r="O29" s="605"/>
      <c r="P29" s="605"/>
      <c r="Q29" s="605"/>
      <c r="R29" s="605"/>
      <c r="S29" s="605"/>
    </row>
    <row r="30" spans="1:249" s="29" customFormat="1" ht="18.75">
      <c r="A30" s="604"/>
      <c r="B30" s="241" t="s">
        <v>453</v>
      </c>
      <c r="C30" s="246"/>
      <c r="D30" s="246"/>
      <c r="E30" s="247"/>
      <c r="F30" s="247"/>
      <c r="H30" s="246"/>
      <c r="I30" s="605"/>
      <c r="J30" s="570" t="s">
        <v>454</v>
      </c>
      <c r="K30" s="605"/>
      <c r="L30" s="605"/>
      <c r="M30" s="605"/>
      <c r="N30" s="605"/>
      <c r="O30" s="605"/>
      <c r="P30" s="605"/>
      <c r="Q30" s="605"/>
      <c r="R30" s="605"/>
      <c r="S30" s="605"/>
    </row>
  </sheetData>
  <mergeCells count="14">
    <mergeCell ref="A3:A4"/>
    <mergeCell ref="B3:B4"/>
    <mergeCell ref="C3:C4"/>
    <mergeCell ref="D3:D4"/>
    <mergeCell ref="E3:E4"/>
    <mergeCell ref="N3:O3"/>
    <mergeCell ref="P3:Q3"/>
    <mergeCell ref="R3:S3"/>
    <mergeCell ref="B24:C24"/>
    <mergeCell ref="B1:R1"/>
    <mergeCell ref="F3:G3"/>
    <mergeCell ref="H3:I3"/>
    <mergeCell ref="J3:K3"/>
    <mergeCell ref="L3:M3"/>
  </mergeCells>
  <pageMargins left="0.70000000000000007" right="0.70000000000000007" top="0.75" bottom="0.75" header="0.30000000000000004" footer="0.30000000000000004"/>
  <pageSetup paperSize="9" scale="36" fitToWidth="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Q44"/>
  <sheetViews>
    <sheetView view="pageBreakPreview" topLeftCell="A4" zoomScale="70" zoomScaleNormal="85" zoomScaleSheetLayoutView="70" workbookViewId="0">
      <selection activeCell="AD5" sqref="AD5:AD78"/>
    </sheetView>
  </sheetViews>
  <sheetFormatPr defaultColWidth="9.140625" defaultRowHeight="15.75"/>
  <cols>
    <col min="1" max="1" width="8.28515625" style="456" customWidth="1"/>
    <col min="2" max="2" width="34.28515625" style="456" customWidth="1"/>
    <col min="3" max="3" width="11.140625" style="456" customWidth="1"/>
    <col min="4" max="4" width="10.5703125" style="456" customWidth="1"/>
    <col min="5" max="5" width="11.5703125" style="455" customWidth="1"/>
    <col min="6" max="6" width="15.140625" style="455" customWidth="1"/>
    <col min="7" max="7" width="15.42578125" style="455" customWidth="1"/>
    <col min="8" max="8" width="14.140625" style="455" customWidth="1"/>
    <col min="9" max="9" width="15.28515625" style="455" customWidth="1"/>
    <col min="10" max="10" width="14.85546875" style="455" customWidth="1"/>
    <col min="11" max="11" width="15.5703125" style="455" customWidth="1"/>
    <col min="12" max="12" width="14.140625" style="455" customWidth="1"/>
    <col min="13" max="13" width="15" style="455" customWidth="1"/>
    <col min="14" max="14" width="9.140625" style="456" customWidth="1"/>
    <col min="15" max="16384" width="9.140625" style="456"/>
  </cols>
  <sheetData>
    <row r="1" spans="1:17" ht="33.6" customHeight="1">
      <c r="B1" s="1020" t="s">
        <v>1242</v>
      </c>
      <c r="C1" s="1020"/>
      <c r="D1" s="1020"/>
      <c r="E1" s="1020"/>
      <c r="F1" s="1020"/>
      <c r="G1" s="1020"/>
      <c r="H1" s="1020"/>
      <c r="I1" s="1020"/>
      <c r="J1" s="1020"/>
      <c r="K1" s="1020"/>
      <c r="L1" s="1020"/>
    </row>
    <row r="3" spans="1:17" ht="36" customHeight="1">
      <c r="A3" s="1021" t="s">
        <v>418</v>
      </c>
      <c r="B3" s="1021" t="s">
        <v>419</v>
      </c>
      <c r="C3" s="1021" t="s">
        <v>421</v>
      </c>
      <c r="D3" s="1021" t="s">
        <v>425</v>
      </c>
      <c r="E3" s="1021" t="s">
        <v>8</v>
      </c>
      <c r="F3" s="1022" t="s">
        <v>934</v>
      </c>
      <c r="G3" s="1022"/>
      <c r="H3" s="1022" t="s">
        <v>588</v>
      </c>
      <c r="I3" s="1022"/>
      <c r="J3" s="1023" t="s">
        <v>1243</v>
      </c>
      <c r="K3" s="1023"/>
      <c r="L3" s="1024" t="s">
        <v>851</v>
      </c>
      <c r="M3" s="1024"/>
      <c r="O3" s="534">
        <v>6</v>
      </c>
      <c r="P3" s="534" t="s">
        <v>414</v>
      </c>
      <c r="Q3" s="534"/>
    </row>
    <row r="4" spans="1:17" ht="31.5">
      <c r="A4" s="1021"/>
      <c r="B4" s="1021"/>
      <c r="C4" s="1021"/>
      <c r="D4" s="1021"/>
      <c r="E4" s="1021"/>
      <c r="F4" s="464" t="s">
        <v>424</v>
      </c>
      <c r="G4" s="563" t="s">
        <v>460</v>
      </c>
      <c r="H4" s="464" t="s">
        <v>424</v>
      </c>
      <c r="I4" s="563" t="s">
        <v>460</v>
      </c>
      <c r="J4" s="464" t="s">
        <v>424</v>
      </c>
      <c r="K4" s="563" t="s">
        <v>460</v>
      </c>
      <c r="L4" s="564" t="s">
        <v>424</v>
      </c>
      <c r="M4" s="565" t="s">
        <v>460</v>
      </c>
    </row>
    <row r="5" spans="1:17">
      <c r="A5" s="566"/>
      <c r="B5" s="566"/>
      <c r="C5" s="566"/>
      <c r="D5" s="566"/>
      <c r="E5" s="192"/>
      <c r="F5" s="192">
        <f>SUM(F6:F33)</f>
        <v>2505</v>
      </c>
      <c r="G5" s="192">
        <f t="shared" ref="G5:L5" si="0">SUM(G6:G33)</f>
        <v>22816.038</v>
      </c>
      <c r="H5" s="192">
        <f t="shared" si="0"/>
        <v>1200</v>
      </c>
      <c r="I5" s="192">
        <f t="shared" si="0"/>
        <v>4680</v>
      </c>
      <c r="J5" s="192">
        <f t="shared" si="0"/>
        <v>2</v>
      </c>
      <c r="K5" s="192">
        <f t="shared" si="0"/>
        <v>4800</v>
      </c>
      <c r="L5" s="192">
        <f t="shared" si="0"/>
        <v>3707</v>
      </c>
      <c r="M5" s="567">
        <f>SUM(M6:M33)</f>
        <v>32296.038</v>
      </c>
      <c r="N5" s="54"/>
    </row>
    <row r="6" spans="1:17" s="189" customFormat="1" ht="22.15" customHeight="1">
      <c r="A6" s="466">
        <v>1</v>
      </c>
      <c r="B6" s="608" t="s">
        <v>1244</v>
      </c>
      <c r="C6" s="466" t="s">
        <v>859</v>
      </c>
      <c r="D6" s="84">
        <v>600</v>
      </c>
      <c r="E6" s="84">
        <f>D6*$O$3</f>
        <v>3600</v>
      </c>
      <c r="F6" s="84">
        <v>200</v>
      </c>
      <c r="G6" s="609">
        <f>E6*F6/1000</f>
        <v>720</v>
      </c>
      <c r="H6" s="609">
        <v>300</v>
      </c>
      <c r="I6" s="609">
        <f>E6*H6/1000</f>
        <v>1080</v>
      </c>
      <c r="J6" s="609"/>
      <c r="K6" s="609">
        <f>E6*J6/1000</f>
        <v>0</v>
      </c>
      <c r="L6" s="84">
        <f>H6+F6+J6</f>
        <v>500</v>
      </c>
      <c r="M6" s="84">
        <f>I6+G6+K6</f>
        <v>1800</v>
      </c>
    </row>
    <row r="7" spans="1:17" s="189" customFormat="1" ht="22.15" customHeight="1">
      <c r="A7" s="466">
        <v>2</v>
      </c>
      <c r="B7" s="608" t="s">
        <v>1245</v>
      </c>
      <c r="C7" s="466" t="s">
        <v>859</v>
      </c>
      <c r="D7" s="84">
        <v>350</v>
      </c>
      <c r="E7" s="84">
        <f t="shared" ref="E7:E33" si="1">D7*$O$3</f>
        <v>2100</v>
      </c>
      <c r="F7" s="84">
        <v>300</v>
      </c>
      <c r="G7" s="609">
        <f t="shared" ref="G7:G18" si="2">E7*F7/1000</f>
        <v>630</v>
      </c>
      <c r="H7" s="609">
        <v>300</v>
      </c>
      <c r="I7" s="609">
        <f t="shared" ref="I7:I30" si="3">E7*H7/1000</f>
        <v>630</v>
      </c>
      <c r="J7" s="609"/>
      <c r="K7" s="609">
        <f t="shared" ref="K7:K30" si="4">E7*J7/1000</f>
        <v>0</v>
      </c>
      <c r="L7" s="84">
        <f t="shared" ref="L7:M30" si="5">H7+F7+J7</f>
        <v>600</v>
      </c>
      <c r="M7" s="84">
        <f t="shared" si="5"/>
        <v>1260</v>
      </c>
    </row>
    <row r="8" spans="1:17" s="189" customFormat="1" ht="22.15" customHeight="1">
      <c r="A8" s="466">
        <v>3</v>
      </c>
      <c r="B8" s="608" t="s">
        <v>1246</v>
      </c>
      <c r="C8" s="466" t="s">
        <v>859</v>
      </c>
      <c r="D8" s="84">
        <v>250</v>
      </c>
      <c r="E8" s="84">
        <f t="shared" si="1"/>
        <v>1500</v>
      </c>
      <c r="F8" s="84">
        <v>500</v>
      </c>
      <c r="G8" s="609">
        <f t="shared" si="2"/>
        <v>750</v>
      </c>
      <c r="H8" s="609">
        <v>300</v>
      </c>
      <c r="I8" s="609">
        <f t="shared" si="3"/>
        <v>450</v>
      </c>
      <c r="J8" s="609"/>
      <c r="K8" s="609">
        <f t="shared" si="4"/>
        <v>0</v>
      </c>
      <c r="L8" s="84">
        <f t="shared" si="5"/>
        <v>800</v>
      </c>
      <c r="M8" s="84">
        <f t="shared" si="5"/>
        <v>1200</v>
      </c>
    </row>
    <row r="9" spans="1:17" s="189" customFormat="1" ht="22.15" customHeight="1">
      <c r="A9" s="466">
        <v>4</v>
      </c>
      <c r="B9" s="608" t="s">
        <v>1247</v>
      </c>
      <c r="C9" s="466" t="s">
        <v>859</v>
      </c>
      <c r="D9" s="84"/>
      <c r="E9" s="84">
        <f t="shared" si="1"/>
        <v>0</v>
      </c>
      <c r="F9" s="84"/>
      <c r="G9" s="609">
        <f t="shared" si="2"/>
        <v>0</v>
      </c>
      <c r="H9" s="609"/>
      <c r="I9" s="609">
        <f t="shared" si="3"/>
        <v>0</v>
      </c>
      <c r="J9" s="609"/>
      <c r="K9" s="609">
        <f t="shared" si="4"/>
        <v>0</v>
      </c>
      <c r="L9" s="84">
        <f t="shared" si="5"/>
        <v>0</v>
      </c>
      <c r="M9" s="84">
        <f t="shared" si="5"/>
        <v>0</v>
      </c>
    </row>
    <row r="10" spans="1:17" s="189" customFormat="1" ht="22.15" customHeight="1">
      <c r="A10" s="466">
        <v>5</v>
      </c>
      <c r="B10" s="608" t="s">
        <v>1248</v>
      </c>
      <c r="C10" s="466" t="s">
        <v>859</v>
      </c>
      <c r="D10" s="84">
        <v>2300</v>
      </c>
      <c r="E10" s="84">
        <f t="shared" si="1"/>
        <v>13800</v>
      </c>
      <c r="F10" s="84">
        <v>100</v>
      </c>
      <c r="G10" s="609">
        <f t="shared" si="2"/>
        <v>1380</v>
      </c>
      <c r="H10" s="609"/>
      <c r="I10" s="609">
        <f t="shared" si="3"/>
        <v>0</v>
      </c>
      <c r="J10" s="609"/>
      <c r="K10" s="609">
        <f t="shared" si="4"/>
        <v>0</v>
      </c>
      <c r="L10" s="84">
        <f t="shared" si="5"/>
        <v>100</v>
      </c>
      <c r="M10" s="84">
        <f t="shared" si="5"/>
        <v>1380</v>
      </c>
    </row>
    <row r="11" spans="1:17" s="189" customFormat="1" ht="22.15" customHeight="1">
      <c r="A11" s="466">
        <v>6</v>
      </c>
      <c r="B11" s="608" t="s">
        <v>1249</v>
      </c>
      <c r="C11" s="466" t="s">
        <v>859</v>
      </c>
      <c r="D11" s="84">
        <v>1800</v>
      </c>
      <c r="E11" s="84">
        <f t="shared" si="1"/>
        <v>10800</v>
      </c>
      <c r="F11" s="84">
        <v>200</v>
      </c>
      <c r="G11" s="609">
        <f t="shared" si="2"/>
        <v>2160</v>
      </c>
      <c r="H11" s="609"/>
      <c r="I11" s="609">
        <f t="shared" si="3"/>
        <v>0</v>
      </c>
      <c r="J11" s="609"/>
      <c r="K11" s="609">
        <f t="shared" si="4"/>
        <v>0</v>
      </c>
      <c r="L11" s="84">
        <f t="shared" si="5"/>
        <v>200</v>
      </c>
      <c r="M11" s="84">
        <f t="shared" si="5"/>
        <v>2160</v>
      </c>
    </row>
    <row r="12" spans="1:17" s="189" customFormat="1" ht="22.15" customHeight="1">
      <c r="A12" s="466">
        <v>7</v>
      </c>
      <c r="B12" s="608" t="s">
        <v>1250</v>
      </c>
      <c r="C12" s="466" t="s">
        <v>859</v>
      </c>
      <c r="D12" s="84">
        <v>1400</v>
      </c>
      <c r="E12" s="84">
        <f t="shared" si="1"/>
        <v>8400</v>
      </c>
      <c r="F12" s="84">
        <v>200</v>
      </c>
      <c r="G12" s="609">
        <f t="shared" si="2"/>
        <v>1680</v>
      </c>
      <c r="H12" s="609">
        <v>300</v>
      </c>
      <c r="I12" s="609">
        <f t="shared" si="3"/>
        <v>2520</v>
      </c>
      <c r="J12" s="609"/>
      <c r="K12" s="609">
        <f t="shared" si="4"/>
        <v>0</v>
      </c>
      <c r="L12" s="84">
        <f t="shared" si="5"/>
        <v>500</v>
      </c>
      <c r="M12" s="84">
        <f t="shared" si="5"/>
        <v>4200</v>
      </c>
    </row>
    <row r="13" spans="1:17" s="189" customFormat="1" ht="22.15" customHeight="1">
      <c r="A13" s="466">
        <v>8</v>
      </c>
      <c r="B13" s="608" t="s">
        <v>1251</v>
      </c>
      <c r="C13" s="466" t="s">
        <v>859</v>
      </c>
      <c r="D13" s="84">
        <v>1700</v>
      </c>
      <c r="E13" s="84">
        <f t="shared" si="1"/>
        <v>10200</v>
      </c>
      <c r="F13" s="84">
        <v>100</v>
      </c>
      <c r="G13" s="609">
        <f t="shared" si="2"/>
        <v>1020</v>
      </c>
      <c r="H13" s="609"/>
      <c r="I13" s="609">
        <f t="shared" si="3"/>
        <v>0</v>
      </c>
      <c r="J13" s="609"/>
      <c r="K13" s="609">
        <f t="shared" si="4"/>
        <v>0</v>
      </c>
      <c r="L13" s="84">
        <f t="shared" si="5"/>
        <v>100</v>
      </c>
      <c r="M13" s="84">
        <f t="shared" si="5"/>
        <v>1020</v>
      </c>
    </row>
    <row r="14" spans="1:17" s="189" customFormat="1" ht="22.15" customHeight="1">
      <c r="A14" s="466">
        <v>9</v>
      </c>
      <c r="B14" s="608" t="s">
        <v>1252</v>
      </c>
      <c r="C14" s="466" t="s">
        <v>859</v>
      </c>
      <c r="D14" s="84"/>
      <c r="E14" s="84">
        <f t="shared" si="1"/>
        <v>0</v>
      </c>
      <c r="F14" s="84"/>
      <c r="G14" s="609">
        <f t="shared" si="2"/>
        <v>0</v>
      </c>
      <c r="H14" s="609"/>
      <c r="I14" s="609">
        <f t="shared" si="3"/>
        <v>0</v>
      </c>
      <c r="J14" s="609"/>
      <c r="K14" s="609">
        <f t="shared" si="4"/>
        <v>0</v>
      </c>
      <c r="L14" s="84">
        <f t="shared" si="5"/>
        <v>0</v>
      </c>
      <c r="M14" s="84">
        <f t="shared" si="5"/>
        <v>0</v>
      </c>
    </row>
    <row r="15" spans="1:17" s="189" customFormat="1" ht="22.15" customHeight="1">
      <c r="A15" s="466">
        <v>10</v>
      </c>
      <c r="B15" s="608" t="s">
        <v>1253</v>
      </c>
      <c r="C15" s="466" t="s">
        <v>859</v>
      </c>
      <c r="D15" s="84"/>
      <c r="E15" s="84">
        <f t="shared" si="1"/>
        <v>0</v>
      </c>
      <c r="F15" s="84"/>
      <c r="G15" s="609">
        <f t="shared" si="2"/>
        <v>0</v>
      </c>
      <c r="H15" s="609"/>
      <c r="I15" s="609">
        <f t="shared" si="3"/>
        <v>0</v>
      </c>
      <c r="J15" s="609"/>
      <c r="K15" s="609">
        <f t="shared" si="4"/>
        <v>0</v>
      </c>
      <c r="L15" s="84">
        <f t="shared" si="5"/>
        <v>0</v>
      </c>
      <c r="M15" s="84">
        <f t="shared" si="5"/>
        <v>0</v>
      </c>
    </row>
    <row r="16" spans="1:17" s="189" customFormat="1" ht="22.15" customHeight="1">
      <c r="A16" s="466">
        <v>11</v>
      </c>
      <c r="B16" s="608" t="s">
        <v>1254</v>
      </c>
      <c r="C16" s="466" t="s">
        <v>1255</v>
      </c>
      <c r="D16" s="84"/>
      <c r="E16" s="84">
        <f t="shared" si="1"/>
        <v>0</v>
      </c>
      <c r="F16" s="84"/>
      <c r="G16" s="609">
        <f t="shared" si="2"/>
        <v>0</v>
      </c>
      <c r="H16" s="609"/>
      <c r="I16" s="609">
        <f t="shared" si="3"/>
        <v>0</v>
      </c>
      <c r="J16" s="609"/>
      <c r="K16" s="609">
        <f t="shared" si="4"/>
        <v>0</v>
      </c>
      <c r="L16" s="84">
        <f t="shared" si="5"/>
        <v>0</v>
      </c>
      <c r="M16" s="84">
        <f t="shared" si="5"/>
        <v>0</v>
      </c>
    </row>
    <row r="17" spans="1:13" s="189" customFormat="1" ht="22.15" customHeight="1">
      <c r="A17" s="466">
        <v>12</v>
      </c>
      <c r="B17" s="608" t="s">
        <v>1256</v>
      </c>
      <c r="C17" s="466" t="s">
        <v>1255</v>
      </c>
      <c r="D17" s="84"/>
      <c r="E17" s="84">
        <f t="shared" si="1"/>
        <v>0</v>
      </c>
      <c r="F17" s="84"/>
      <c r="G17" s="609">
        <f t="shared" si="2"/>
        <v>0</v>
      </c>
      <c r="H17" s="609"/>
      <c r="I17" s="609">
        <f t="shared" si="3"/>
        <v>0</v>
      </c>
      <c r="J17" s="609"/>
      <c r="K17" s="609">
        <f t="shared" si="4"/>
        <v>0</v>
      </c>
      <c r="L17" s="84">
        <f t="shared" si="5"/>
        <v>0</v>
      </c>
      <c r="M17" s="84">
        <f t="shared" si="5"/>
        <v>0</v>
      </c>
    </row>
    <row r="18" spans="1:13" s="189" customFormat="1" ht="22.15" customHeight="1">
      <c r="A18" s="466">
        <v>13</v>
      </c>
      <c r="B18" s="608" t="s">
        <v>1257</v>
      </c>
      <c r="C18" s="466" t="s">
        <v>1258</v>
      </c>
      <c r="D18" s="84"/>
      <c r="E18" s="84">
        <f t="shared" si="1"/>
        <v>0</v>
      </c>
      <c r="F18" s="84"/>
      <c r="G18" s="609">
        <f t="shared" si="2"/>
        <v>0</v>
      </c>
      <c r="H18" s="609"/>
      <c r="I18" s="609">
        <f t="shared" si="3"/>
        <v>0</v>
      </c>
      <c r="J18" s="609"/>
      <c r="K18" s="609">
        <f t="shared" si="4"/>
        <v>0</v>
      </c>
      <c r="L18" s="84">
        <f t="shared" si="5"/>
        <v>0</v>
      </c>
      <c r="M18" s="84">
        <f t="shared" si="5"/>
        <v>0</v>
      </c>
    </row>
    <row r="19" spans="1:13" s="189" customFormat="1" ht="22.15" customHeight="1">
      <c r="A19" s="466">
        <v>14</v>
      </c>
      <c r="B19" s="608" t="s">
        <v>1259</v>
      </c>
      <c r="C19" s="466" t="s">
        <v>1260</v>
      </c>
      <c r="D19" s="84"/>
      <c r="E19" s="84">
        <f t="shared" si="1"/>
        <v>0</v>
      </c>
      <c r="F19" s="84"/>
      <c r="G19" s="609"/>
      <c r="H19" s="609"/>
      <c r="I19" s="609">
        <f t="shared" si="3"/>
        <v>0</v>
      </c>
      <c r="J19" s="609"/>
      <c r="K19" s="609">
        <f t="shared" si="4"/>
        <v>0</v>
      </c>
      <c r="L19" s="84">
        <f t="shared" si="5"/>
        <v>0</v>
      </c>
      <c r="M19" s="84">
        <f t="shared" si="5"/>
        <v>0</v>
      </c>
    </row>
    <row r="20" spans="1:13" s="189" customFormat="1" ht="22.15" customHeight="1">
      <c r="A20" s="466">
        <v>15</v>
      </c>
      <c r="B20" s="608" t="s">
        <v>1261</v>
      </c>
      <c r="C20" s="466" t="s">
        <v>1258</v>
      </c>
      <c r="D20" s="84">
        <v>2200</v>
      </c>
      <c r="E20" s="84">
        <f t="shared" si="1"/>
        <v>13200</v>
      </c>
      <c r="F20" s="84">
        <v>30</v>
      </c>
      <c r="G20" s="609">
        <f t="shared" ref="G20:G30" si="6">E20*F20/1000</f>
        <v>396</v>
      </c>
      <c r="H20" s="609"/>
      <c r="I20" s="609">
        <f t="shared" si="3"/>
        <v>0</v>
      </c>
      <c r="J20" s="609"/>
      <c r="K20" s="609">
        <f t="shared" si="4"/>
        <v>0</v>
      </c>
      <c r="L20" s="84">
        <f t="shared" si="5"/>
        <v>30</v>
      </c>
      <c r="M20" s="84">
        <f t="shared" si="5"/>
        <v>396</v>
      </c>
    </row>
    <row r="21" spans="1:13" s="189" customFormat="1" ht="22.15" customHeight="1">
      <c r="A21" s="466">
        <v>16</v>
      </c>
      <c r="B21" s="608" t="s">
        <v>1262</v>
      </c>
      <c r="C21" s="466" t="s">
        <v>1258</v>
      </c>
      <c r="D21" s="84"/>
      <c r="E21" s="84">
        <f t="shared" si="1"/>
        <v>0</v>
      </c>
      <c r="F21" s="84"/>
      <c r="G21" s="609">
        <f t="shared" si="6"/>
        <v>0</v>
      </c>
      <c r="H21" s="609"/>
      <c r="I21" s="609">
        <f t="shared" si="3"/>
        <v>0</v>
      </c>
      <c r="J21" s="609"/>
      <c r="K21" s="609">
        <f t="shared" si="4"/>
        <v>0</v>
      </c>
      <c r="L21" s="84">
        <f t="shared" si="5"/>
        <v>0</v>
      </c>
      <c r="M21" s="84">
        <f t="shared" si="5"/>
        <v>0</v>
      </c>
    </row>
    <row r="22" spans="1:13" s="189" customFormat="1" ht="22.15" customHeight="1">
      <c r="A22" s="466">
        <v>17</v>
      </c>
      <c r="B22" s="608" t="s">
        <v>1263</v>
      </c>
      <c r="C22" s="466" t="s">
        <v>1258</v>
      </c>
      <c r="D22" s="84"/>
      <c r="E22" s="84">
        <f t="shared" si="1"/>
        <v>0</v>
      </c>
      <c r="F22" s="84"/>
      <c r="G22" s="609">
        <f t="shared" si="6"/>
        <v>0</v>
      </c>
      <c r="H22" s="609"/>
      <c r="I22" s="609">
        <f t="shared" si="3"/>
        <v>0</v>
      </c>
      <c r="J22" s="609"/>
      <c r="K22" s="609">
        <f t="shared" si="4"/>
        <v>0</v>
      </c>
      <c r="L22" s="84">
        <f t="shared" si="5"/>
        <v>0</v>
      </c>
      <c r="M22" s="84">
        <f t="shared" si="5"/>
        <v>0</v>
      </c>
    </row>
    <row r="23" spans="1:13" s="189" customFormat="1" ht="22.15" customHeight="1">
      <c r="A23" s="466">
        <v>18</v>
      </c>
      <c r="B23" s="608" t="s">
        <v>1264</v>
      </c>
      <c r="C23" s="466" t="s">
        <v>1258</v>
      </c>
      <c r="D23" s="84">
        <v>330</v>
      </c>
      <c r="E23" s="84">
        <f t="shared" si="1"/>
        <v>1980</v>
      </c>
      <c r="F23" s="84">
        <v>300</v>
      </c>
      <c r="G23" s="609">
        <f t="shared" si="6"/>
        <v>594</v>
      </c>
      <c r="H23" s="609"/>
      <c r="I23" s="609">
        <f t="shared" si="3"/>
        <v>0</v>
      </c>
      <c r="J23" s="609"/>
      <c r="K23" s="609">
        <f t="shared" si="4"/>
        <v>0</v>
      </c>
      <c r="L23" s="84">
        <f t="shared" si="5"/>
        <v>300</v>
      </c>
      <c r="M23" s="84">
        <f t="shared" si="5"/>
        <v>594</v>
      </c>
    </row>
    <row r="24" spans="1:13" s="189" customFormat="1" ht="22.15" customHeight="1">
      <c r="A24" s="466">
        <v>19</v>
      </c>
      <c r="B24" s="608" t="s">
        <v>1265</v>
      </c>
      <c r="C24" s="466" t="s">
        <v>1258</v>
      </c>
      <c r="D24" s="84">
        <v>400</v>
      </c>
      <c r="E24" s="84">
        <f t="shared" si="1"/>
        <v>2400</v>
      </c>
      <c r="F24" s="84">
        <v>300</v>
      </c>
      <c r="G24" s="609">
        <f t="shared" si="6"/>
        <v>720</v>
      </c>
      <c r="H24" s="609"/>
      <c r="I24" s="609">
        <f t="shared" si="3"/>
        <v>0</v>
      </c>
      <c r="J24" s="609"/>
      <c r="K24" s="609">
        <f t="shared" si="4"/>
        <v>0</v>
      </c>
      <c r="L24" s="84">
        <f t="shared" si="5"/>
        <v>300</v>
      </c>
      <c r="M24" s="84">
        <f t="shared" si="5"/>
        <v>720</v>
      </c>
    </row>
    <row r="25" spans="1:13" s="189" customFormat="1" ht="22.15" customHeight="1">
      <c r="A25" s="466">
        <v>20</v>
      </c>
      <c r="B25" s="608" t="s">
        <v>1266</v>
      </c>
      <c r="C25" s="466" t="s">
        <v>1258</v>
      </c>
      <c r="D25" s="84">
        <v>20500</v>
      </c>
      <c r="E25" s="84">
        <f t="shared" si="1"/>
        <v>123000</v>
      </c>
      <c r="F25" s="84">
        <v>40</v>
      </c>
      <c r="G25" s="609">
        <f t="shared" si="6"/>
        <v>4920</v>
      </c>
      <c r="H25" s="609"/>
      <c r="I25" s="609">
        <f t="shared" si="3"/>
        <v>0</v>
      </c>
      <c r="J25" s="609"/>
      <c r="K25" s="609">
        <f t="shared" si="4"/>
        <v>0</v>
      </c>
      <c r="L25" s="84">
        <f t="shared" si="5"/>
        <v>40</v>
      </c>
      <c r="M25" s="84">
        <f t="shared" si="5"/>
        <v>4920</v>
      </c>
    </row>
    <row r="26" spans="1:13" s="189" customFormat="1" ht="22.15" customHeight="1">
      <c r="A26" s="610">
        <v>21</v>
      </c>
      <c r="B26" s="611" t="s">
        <v>1267</v>
      </c>
      <c r="C26" s="610" t="s">
        <v>1258</v>
      </c>
      <c r="D26" s="612"/>
      <c r="E26" s="84">
        <f t="shared" si="1"/>
        <v>0</v>
      </c>
      <c r="F26" s="612"/>
      <c r="G26" s="613">
        <f>E26*F26/1000</f>
        <v>0</v>
      </c>
      <c r="H26" s="613"/>
      <c r="I26" s="613">
        <f t="shared" si="3"/>
        <v>0</v>
      </c>
      <c r="J26" s="613"/>
      <c r="K26" s="609">
        <f t="shared" si="4"/>
        <v>0</v>
      </c>
      <c r="L26" s="84">
        <f t="shared" si="5"/>
        <v>0</v>
      </c>
      <c r="M26" s="84">
        <f t="shared" si="5"/>
        <v>0</v>
      </c>
    </row>
    <row r="27" spans="1:13" s="189" customFormat="1" ht="22.15" customHeight="1">
      <c r="A27" s="501">
        <v>22</v>
      </c>
      <c r="B27" s="614" t="s">
        <v>1268</v>
      </c>
      <c r="C27" s="501" t="s">
        <v>1258</v>
      </c>
      <c r="D27" s="503">
        <v>15000</v>
      </c>
      <c r="E27" s="84">
        <f t="shared" si="1"/>
        <v>90000</v>
      </c>
      <c r="F27" s="503">
        <v>21</v>
      </c>
      <c r="G27" s="503">
        <f t="shared" si="6"/>
        <v>1890</v>
      </c>
      <c r="H27" s="503"/>
      <c r="I27" s="503">
        <f t="shared" si="3"/>
        <v>0</v>
      </c>
      <c r="J27" s="503"/>
      <c r="K27" s="609">
        <f t="shared" si="4"/>
        <v>0</v>
      </c>
      <c r="L27" s="84">
        <f t="shared" si="5"/>
        <v>21</v>
      </c>
      <c r="M27" s="84">
        <f t="shared" si="5"/>
        <v>1890</v>
      </c>
    </row>
    <row r="28" spans="1:13" s="189" customFormat="1" ht="22.15" customHeight="1">
      <c r="A28" s="501">
        <v>23</v>
      </c>
      <c r="B28" s="615" t="s">
        <v>1269</v>
      </c>
      <c r="C28" s="501" t="s">
        <v>1258</v>
      </c>
      <c r="D28" s="503">
        <v>500000</v>
      </c>
      <c r="E28" s="84">
        <f t="shared" si="1"/>
        <v>3000000</v>
      </c>
      <c r="F28" s="503"/>
      <c r="G28" s="503">
        <f t="shared" si="6"/>
        <v>0</v>
      </c>
      <c r="H28" s="503"/>
      <c r="I28" s="503">
        <f t="shared" si="3"/>
        <v>0</v>
      </c>
      <c r="J28" s="503">
        <v>1</v>
      </c>
      <c r="K28" s="609">
        <f t="shared" si="4"/>
        <v>3000</v>
      </c>
      <c r="L28" s="84">
        <f t="shared" si="5"/>
        <v>1</v>
      </c>
      <c r="M28" s="84">
        <f t="shared" si="5"/>
        <v>3000</v>
      </c>
    </row>
    <row r="29" spans="1:13" s="189" customFormat="1" ht="22.15" customHeight="1">
      <c r="A29" s="501">
        <v>24</v>
      </c>
      <c r="B29" s="615" t="s">
        <v>1270</v>
      </c>
      <c r="C29" s="501" t="s">
        <v>1258</v>
      </c>
      <c r="D29" s="503">
        <v>300000</v>
      </c>
      <c r="E29" s="84">
        <f t="shared" si="1"/>
        <v>1800000</v>
      </c>
      <c r="F29" s="503"/>
      <c r="G29" s="503">
        <f>E29*F29/1000</f>
        <v>0</v>
      </c>
      <c r="H29" s="503"/>
      <c r="I29" s="503">
        <f>E29*H29/1000</f>
        <v>0</v>
      </c>
      <c r="J29" s="503">
        <v>1</v>
      </c>
      <c r="K29" s="609">
        <f t="shared" si="4"/>
        <v>1800</v>
      </c>
      <c r="L29" s="84">
        <f t="shared" si="5"/>
        <v>1</v>
      </c>
      <c r="M29" s="84">
        <f t="shared" si="5"/>
        <v>1800</v>
      </c>
    </row>
    <row r="30" spans="1:13" s="189" customFormat="1" ht="22.15" customHeight="1">
      <c r="A30" s="616">
        <v>25</v>
      </c>
      <c r="B30" s="617" t="s">
        <v>1271</v>
      </c>
      <c r="C30" s="616" t="s">
        <v>1258</v>
      </c>
      <c r="D30" s="618">
        <v>10000</v>
      </c>
      <c r="E30" s="612">
        <f t="shared" si="1"/>
        <v>60000</v>
      </c>
      <c r="F30" s="618">
        <v>42</v>
      </c>
      <c r="G30" s="618">
        <f t="shared" si="6"/>
        <v>2520</v>
      </c>
      <c r="H30" s="618"/>
      <c r="I30" s="618">
        <f t="shared" si="3"/>
        <v>0</v>
      </c>
      <c r="J30" s="618"/>
      <c r="K30" s="613">
        <f t="shared" si="4"/>
        <v>0</v>
      </c>
      <c r="L30" s="612">
        <f t="shared" si="5"/>
        <v>42</v>
      </c>
      <c r="M30" s="612">
        <f t="shared" si="5"/>
        <v>2520</v>
      </c>
    </row>
    <row r="31" spans="1:13" s="189" customFormat="1" ht="22.15" customHeight="1">
      <c r="A31" s="616">
        <v>26</v>
      </c>
      <c r="B31" s="617" t="s">
        <v>1272</v>
      </c>
      <c r="C31" s="616" t="s">
        <v>1258</v>
      </c>
      <c r="D31" s="618">
        <v>12000</v>
      </c>
      <c r="E31" s="612">
        <f>D31*$O$3-2761</f>
        <v>69239</v>
      </c>
      <c r="F31" s="618">
        <v>42</v>
      </c>
      <c r="G31" s="618">
        <f>E31*F31/1000</f>
        <v>2908.038</v>
      </c>
      <c r="H31" s="618"/>
      <c r="I31" s="618">
        <f>E31*H31/1000</f>
        <v>0</v>
      </c>
      <c r="J31" s="618"/>
      <c r="K31" s="618">
        <f>E31*J31/1000</f>
        <v>0</v>
      </c>
      <c r="L31" s="618">
        <f t="shared" ref="L31:M33" si="7">H31+F31+J31</f>
        <v>42</v>
      </c>
      <c r="M31" s="618">
        <f t="shared" si="7"/>
        <v>2908.038</v>
      </c>
    </row>
    <row r="32" spans="1:13" s="189" customFormat="1" ht="22.15" customHeight="1">
      <c r="A32" s="501">
        <v>27</v>
      </c>
      <c r="B32" s="614" t="s">
        <v>1273</v>
      </c>
      <c r="C32" s="501" t="s">
        <v>1258</v>
      </c>
      <c r="D32" s="503">
        <v>1600</v>
      </c>
      <c r="E32" s="503">
        <f t="shared" si="1"/>
        <v>9600</v>
      </c>
      <c r="F32" s="503">
        <v>30</v>
      </c>
      <c r="G32" s="503">
        <f>E32*F32/1000</f>
        <v>288</v>
      </c>
      <c r="H32" s="503"/>
      <c r="I32" s="503">
        <f>E32*H32/1000</f>
        <v>0</v>
      </c>
      <c r="J32" s="503"/>
      <c r="K32" s="503">
        <f>E32*J32/1000</f>
        <v>0</v>
      </c>
      <c r="L32" s="503">
        <f t="shared" si="7"/>
        <v>30</v>
      </c>
      <c r="M32" s="503">
        <f t="shared" si="7"/>
        <v>288</v>
      </c>
    </row>
    <row r="33" spans="1:251" s="189" customFormat="1" ht="22.15" customHeight="1">
      <c r="A33" s="501">
        <v>28</v>
      </c>
      <c r="B33" s="614" t="s">
        <v>1274</v>
      </c>
      <c r="C33" s="501" t="s">
        <v>1258</v>
      </c>
      <c r="D33" s="503">
        <v>400</v>
      </c>
      <c r="E33" s="503">
        <f t="shared" si="1"/>
        <v>2400</v>
      </c>
      <c r="F33" s="503">
        <v>100</v>
      </c>
      <c r="G33" s="503">
        <f>E33*F33/1000</f>
        <v>240</v>
      </c>
      <c r="H33" s="503"/>
      <c r="I33" s="503">
        <f>E33*H33/1000</f>
        <v>0</v>
      </c>
      <c r="J33" s="503"/>
      <c r="K33" s="503">
        <f>E33*J33/1000</f>
        <v>0</v>
      </c>
      <c r="L33" s="503">
        <f t="shared" si="7"/>
        <v>100</v>
      </c>
      <c r="M33" s="503">
        <f t="shared" si="7"/>
        <v>240</v>
      </c>
    </row>
    <row r="34" spans="1:251" s="189" customFormat="1" ht="22.15" customHeight="1">
      <c r="A34" s="568"/>
      <c r="B34" s="619"/>
      <c r="C34" s="568"/>
      <c r="D34" s="568"/>
      <c r="E34" s="568"/>
      <c r="F34" s="506"/>
      <c r="G34" s="506"/>
      <c r="H34" s="506"/>
      <c r="I34" s="506"/>
      <c r="J34" s="506"/>
      <c r="K34" s="506"/>
      <c r="L34" s="506"/>
      <c r="M34" s="506"/>
    </row>
    <row r="35" spans="1:251" s="60" customFormat="1">
      <c r="E35" s="58"/>
      <c r="F35" s="58"/>
      <c r="G35" s="58"/>
      <c r="H35" s="58"/>
      <c r="I35" s="58"/>
      <c r="J35" s="58"/>
      <c r="K35" s="58"/>
      <c r="L35" s="58"/>
      <c r="M35" s="58"/>
    </row>
    <row r="36" spans="1:251" s="60" customFormat="1" ht="31.15" customHeight="1">
      <c r="B36" s="241" t="s">
        <v>445</v>
      </c>
      <c r="C36" s="233"/>
      <c r="D36" s="233"/>
      <c r="E36" s="247"/>
      <c r="F36" s="247"/>
      <c r="G36" s="241" t="s">
        <v>446</v>
      </c>
      <c r="H36" s="58"/>
      <c r="I36" s="58"/>
      <c r="J36" s="58"/>
      <c r="K36" s="58"/>
      <c r="L36" s="58"/>
      <c r="M36" s="58"/>
    </row>
    <row r="37" spans="1:251" s="60" customFormat="1" ht="18.75">
      <c r="B37" s="246"/>
      <c r="C37" s="446"/>
      <c r="D37" s="446"/>
      <c r="E37" s="247"/>
      <c r="F37" s="247"/>
      <c r="G37" s="241"/>
      <c r="H37" s="58"/>
      <c r="I37" s="58"/>
      <c r="J37" s="58"/>
      <c r="K37" s="58"/>
      <c r="L37" s="58"/>
      <c r="M37" s="58"/>
    </row>
    <row r="38" spans="1:251" s="27" customFormat="1" ht="42.6" customHeight="1">
      <c r="B38" s="1012" t="s">
        <v>447</v>
      </c>
      <c r="C38" s="1012"/>
      <c r="D38" s="606"/>
      <c r="E38" s="607"/>
      <c r="F38" s="607"/>
      <c r="G38" s="553" t="s">
        <v>448</v>
      </c>
      <c r="H38" s="144"/>
      <c r="I38" s="144"/>
      <c r="J38" s="144"/>
      <c r="K38" s="144"/>
      <c r="N38" s="137"/>
      <c r="P38" s="25"/>
      <c r="Q38" s="26"/>
      <c r="R38" s="26"/>
      <c r="S38" s="26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</row>
    <row r="39" spans="1:251" s="27" customFormat="1" ht="16.149999999999999" customHeight="1">
      <c r="B39" s="138"/>
      <c r="C39" s="138"/>
      <c r="D39" s="138"/>
      <c r="E39" s="59"/>
      <c r="F39" s="59"/>
      <c r="G39" s="130"/>
      <c r="H39" s="144"/>
      <c r="I39" s="144"/>
      <c r="J39" s="144"/>
      <c r="K39" s="144"/>
      <c r="L39" s="144"/>
      <c r="M39" s="137"/>
      <c r="N39" s="137"/>
      <c r="P39" s="25"/>
      <c r="Q39" s="26"/>
      <c r="R39" s="26"/>
      <c r="S39" s="26"/>
      <c r="T39" s="28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</row>
    <row r="40" spans="1:251" s="60" customFormat="1" ht="28.9" customHeight="1">
      <c r="B40" s="241" t="s">
        <v>449</v>
      </c>
      <c r="C40" s="336"/>
      <c r="D40" s="336"/>
      <c r="E40" s="44"/>
      <c r="G40" s="241" t="s">
        <v>485</v>
      </c>
      <c r="H40" s="58"/>
      <c r="J40" s="58"/>
      <c r="L40" s="58"/>
      <c r="M40" s="58"/>
      <c r="N40" s="58"/>
      <c r="O40" s="58"/>
      <c r="P40" s="58"/>
      <c r="Q40" s="58"/>
    </row>
    <row r="41" spans="1:251" s="60" customFormat="1" ht="18.75">
      <c r="B41" s="241"/>
      <c r="C41" s="336"/>
      <c r="D41" s="336"/>
      <c r="E41" s="44"/>
      <c r="G41" s="63"/>
      <c r="H41" s="58"/>
      <c r="I41" s="359"/>
      <c r="J41" s="58"/>
      <c r="K41" s="359"/>
      <c r="L41" s="58"/>
      <c r="M41" s="58"/>
      <c r="N41" s="58"/>
      <c r="O41" s="58"/>
      <c r="P41" s="58"/>
      <c r="Q41" s="58"/>
    </row>
    <row r="42" spans="1:251" s="60" customFormat="1" ht="25.15" customHeight="1">
      <c r="B42" s="241" t="s">
        <v>451</v>
      </c>
      <c r="C42" s="446"/>
      <c r="D42" s="446"/>
      <c r="E42" s="247"/>
      <c r="F42" s="247"/>
      <c r="G42" s="241" t="s">
        <v>452</v>
      </c>
      <c r="H42" s="58"/>
      <c r="I42" s="58"/>
      <c r="J42" s="58"/>
      <c r="K42" s="58"/>
      <c r="L42" s="58"/>
      <c r="M42" s="58"/>
    </row>
    <row r="43" spans="1:251" s="60" customFormat="1" ht="18.75">
      <c r="B43" s="262"/>
      <c r="C43" s="27"/>
      <c r="D43" s="27"/>
      <c r="E43" s="247"/>
      <c r="F43" s="247"/>
      <c r="G43" s="569"/>
      <c r="H43" s="58"/>
      <c r="I43" s="58"/>
      <c r="J43" s="58"/>
      <c r="K43" s="58"/>
      <c r="L43" s="58"/>
      <c r="M43" s="58"/>
    </row>
    <row r="44" spans="1:251" s="60" customFormat="1" ht="34.15" customHeight="1">
      <c r="B44" s="241" t="s">
        <v>453</v>
      </c>
      <c r="C44" s="446"/>
      <c r="D44" s="446"/>
      <c r="E44" s="247"/>
      <c r="F44" s="247"/>
      <c r="G44" s="570" t="s">
        <v>454</v>
      </c>
      <c r="H44" s="58"/>
      <c r="I44" s="58"/>
      <c r="J44" s="58"/>
      <c r="K44" s="58"/>
      <c r="L44" s="58"/>
      <c r="M44" s="58"/>
    </row>
  </sheetData>
  <mergeCells count="11">
    <mergeCell ref="B38:C38"/>
    <mergeCell ref="B1:L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0866141732283516" right="0.70866141732283516" top="0.74803149606299213" bottom="0.74803149606299213" header="0.31496062992126012" footer="0.31496062992126012"/>
  <pageSetup paperSize="9" scale="43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K431"/>
  <sheetViews>
    <sheetView view="pageBreakPreview" topLeftCell="A400" zoomScale="90" zoomScaleNormal="100" zoomScaleSheetLayoutView="90" workbookViewId="0">
      <selection activeCell="AD5" sqref="AD5:AD78"/>
    </sheetView>
  </sheetViews>
  <sheetFormatPr defaultColWidth="9.140625" defaultRowHeight="12.75"/>
  <cols>
    <col min="1" max="1" width="5.28515625" style="1" customWidth="1"/>
    <col min="2" max="2" width="48.85546875" style="37" customWidth="1"/>
    <col min="3" max="3" width="6.7109375" style="38" customWidth="1"/>
    <col min="4" max="4" width="7.28515625" style="39" customWidth="1"/>
    <col min="5" max="5" width="8.28515625" style="39" customWidth="1"/>
    <col min="6" max="6" width="10.28515625" style="39" customWidth="1"/>
    <col min="7" max="7" width="8" style="39" customWidth="1"/>
    <col min="8" max="8" width="11.42578125" style="39" customWidth="1"/>
    <col min="9" max="9" width="41.5703125" style="3" customWidth="1"/>
    <col min="10" max="10" width="9.140625" style="3" customWidth="1"/>
    <col min="11" max="16384" width="9.140625" style="3"/>
  </cols>
  <sheetData>
    <row r="1" spans="1:10" ht="31.5" customHeight="1">
      <c r="B1" s="1026" t="s">
        <v>0</v>
      </c>
      <c r="C1" s="1026"/>
      <c r="D1" s="1026"/>
      <c r="E1" s="1026"/>
      <c r="F1" s="1026"/>
      <c r="G1" s="1026"/>
      <c r="H1" s="1026"/>
      <c r="I1" s="2" t="s">
        <v>1</v>
      </c>
    </row>
    <row r="2" spans="1:10" ht="31.5" customHeight="1">
      <c r="A2" s="1027" t="s">
        <v>2</v>
      </c>
      <c r="B2" s="1023" t="s">
        <v>3</v>
      </c>
      <c r="C2" s="1023" t="s">
        <v>4</v>
      </c>
      <c r="D2" s="1028" t="s">
        <v>5</v>
      </c>
      <c r="E2" s="1028" t="s">
        <v>6</v>
      </c>
      <c r="F2" s="4" t="s">
        <v>7</v>
      </c>
      <c r="G2" s="1028" t="s">
        <v>8</v>
      </c>
      <c r="H2" s="1028" t="s">
        <v>9</v>
      </c>
      <c r="I2" s="1023" t="s">
        <v>10</v>
      </c>
    </row>
    <row r="3" spans="1:10">
      <c r="A3" s="1027"/>
      <c r="B3" s="1023"/>
      <c r="C3" s="1023"/>
      <c r="D3" s="1028"/>
      <c r="E3" s="1028"/>
      <c r="F3" s="4"/>
      <c r="G3" s="1028"/>
      <c r="H3" s="1028"/>
      <c r="I3" s="1023"/>
      <c r="J3" s="3">
        <v>6</v>
      </c>
    </row>
    <row r="4" spans="1:10">
      <c r="A4" s="5">
        <v>1</v>
      </c>
      <c r="B4" s="6" t="s">
        <v>11</v>
      </c>
      <c r="C4" s="7" t="s">
        <v>12</v>
      </c>
      <c r="D4" s="7">
        <v>35</v>
      </c>
      <c r="E4" s="7">
        <v>3100</v>
      </c>
      <c r="F4" s="8">
        <f>E4-E4*0.4</f>
        <v>1860</v>
      </c>
      <c r="G4" s="9">
        <f>F4*$J$3</f>
        <v>11160</v>
      </c>
      <c r="H4" s="9">
        <f>D4*G4/1000</f>
        <v>390.6</v>
      </c>
      <c r="I4" s="10" t="s">
        <v>13</v>
      </c>
    </row>
    <row r="5" spans="1:10">
      <c r="A5" s="5">
        <v>2</v>
      </c>
      <c r="B5" s="6" t="s">
        <v>14</v>
      </c>
      <c r="C5" s="7" t="s">
        <v>15</v>
      </c>
      <c r="D5" s="7">
        <v>30</v>
      </c>
      <c r="E5" s="7">
        <v>410</v>
      </c>
      <c r="F5" s="8">
        <f t="shared" ref="F5:F68" si="0">E5-E5*0.4</f>
        <v>246</v>
      </c>
      <c r="G5" s="9">
        <f t="shared" ref="G5:G68" si="1">F5*$J$3</f>
        <v>1476</v>
      </c>
      <c r="H5" s="9">
        <f t="shared" ref="H5:H68" si="2">D5*G5/1000</f>
        <v>44.28</v>
      </c>
      <c r="I5" s="10"/>
    </row>
    <row r="6" spans="1:10">
      <c r="A6" s="5">
        <v>3</v>
      </c>
      <c r="B6" s="6" t="s">
        <v>16</v>
      </c>
      <c r="C6" s="7" t="s">
        <v>15</v>
      </c>
      <c r="D6" s="7">
        <v>30</v>
      </c>
      <c r="E6" s="7">
        <v>2600</v>
      </c>
      <c r="F6" s="8">
        <f t="shared" si="0"/>
        <v>1560</v>
      </c>
      <c r="G6" s="9">
        <f t="shared" si="1"/>
        <v>9360</v>
      </c>
      <c r="H6" s="9">
        <f t="shared" si="2"/>
        <v>280.8</v>
      </c>
      <c r="I6" s="10"/>
    </row>
    <row r="7" spans="1:10">
      <c r="A7" s="5">
        <v>4</v>
      </c>
      <c r="B7" s="11" t="s">
        <v>17</v>
      </c>
      <c r="C7" s="12" t="s">
        <v>12</v>
      </c>
      <c r="D7" s="13">
        <v>1000</v>
      </c>
      <c r="E7" s="14">
        <v>70</v>
      </c>
      <c r="F7" s="8">
        <f t="shared" si="0"/>
        <v>42</v>
      </c>
      <c r="G7" s="9">
        <f t="shared" si="1"/>
        <v>252</v>
      </c>
      <c r="H7" s="9">
        <f t="shared" si="2"/>
        <v>252</v>
      </c>
      <c r="I7" s="10"/>
    </row>
    <row r="8" spans="1:10">
      <c r="A8" s="5">
        <v>5</v>
      </c>
      <c r="B8" s="11" t="s">
        <v>18</v>
      </c>
      <c r="C8" s="12" t="s">
        <v>12</v>
      </c>
      <c r="D8" s="13">
        <v>500</v>
      </c>
      <c r="E8" s="14">
        <v>90</v>
      </c>
      <c r="F8" s="8">
        <f t="shared" si="0"/>
        <v>54</v>
      </c>
      <c r="G8" s="9">
        <f t="shared" si="1"/>
        <v>324</v>
      </c>
      <c r="H8" s="9">
        <f t="shared" si="2"/>
        <v>162</v>
      </c>
      <c r="I8" s="10"/>
    </row>
    <row r="9" spans="1:10">
      <c r="A9" s="5">
        <v>6</v>
      </c>
      <c r="B9" s="11" t="s">
        <v>19</v>
      </c>
      <c r="C9" s="12" t="s">
        <v>12</v>
      </c>
      <c r="D9" s="13">
        <v>200</v>
      </c>
      <c r="E9" s="14">
        <v>60</v>
      </c>
      <c r="F9" s="8">
        <f t="shared" si="0"/>
        <v>36</v>
      </c>
      <c r="G9" s="9">
        <f t="shared" si="1"/>
        <v>216</v>
      </c>
      <c r="H9" s="9">
        <f t="shared" si="2"/>
        <v>43.2</v>
      </c>
      <c r="I9" s="10"/>
    </row>
    <row r="10" spans="1:10">
      <c r="A10" s="5">
        <v>7</v>
      </c>
      <c r="B10" s="11" t="s">
        <v>20</v>
      </c>
      <c r="C10" s="12" t="s">
        <v>12</v>
      </c>
      <c r="D10" s="13">
        <v>200</v>
      </c>
      <c r="E10" s="14">
        <v>63</v>
      </c>
      <c r="F10" s="8">
        <f t="shared" si="0"/>
        <v>37.799999999999997</v>
      </c>
      <c r="G10" s="9">
        <f t="shared" si="1"/>
        <v>226.79999999999998</v>
      </c>
      <c r="H10" s="9">
        <f t="shared" si="2"/>
        <v>45.36</v>
      </c>
      <c r="I10" s="10"/>
    </row>
    <row r="11" spans="1:10">
      <c r="A11" s="5">
        <v>8</v>
      </c>
      <c r="B11" s="6" t="s">
        <v>21</v>
      </c>
      <c r="C11" s="7" t="s">
        <v>15</v>
      </c>
      <c r="D11" s="7">
        <v>20</v>
      </c>
      <c r="E11" s="7">
        <v>1390</v>
      </c>
      <c r="F11" s="8">
        <f t="shared" si="0"/>
        <v>834</v>
      </c>
      <c r="G11" s="9">
        <f t="shared" si="1"/>
        <v>5004</v>
      </c>
      <c r="H11" s="9">
        <f t="shared" si="2"/>
        <v>100.08</v>
      </c>
      <c r="I11" s="10"/>
    </row>
    <row r="12" spans="1:10">
      <c r="A12" s="5">
        <v>9</v>
      </c>
      <c r="B12" s="6" t="s">
        <v>22</v>
      </c>
      <c r="C12" s="7" t="s">
        <v>23</v>
      </c>
      <c r="D12" s="7">
        <v>20</v>
      </c>
      <c r="E12" s="7">
        <v>1390</v>
      </c>
      <c r="F12" s="8">
        <f t="shared" si="0"/>
        <v>834</v>
      </c>
      <c r="G12" s="9">
        <f t="shared" si="1"/>
        <v>5004</v>
      </c>
      <c r="H12" s="9">
        <f t="shared" si="2"/>
        <v>100.08</v>
      </c>
      <c r="I12" s="10"/>
    </row>
    <row r="13" spans="1:10">
      <c r="A13" s="5">
        <v>10</v>
      </c>
      <c r="B13" s="6" t="s">
        <v>24</v>
      </c>
      <c r="C13" s="7" t="s">
        <v>12</v>
      </c>
      <c r="D13" s="7">
        <v>600</v>
      </c>
      <c r="E13" s="7">
        <v>9.8000000000000007</v>
      </c>
      <c r="F13" s="8">
        <f t="shared" si="0"/>
        <v>5.8800000000000008</v>
      </c>
      <c r="G13" s="9">
        <f t="shared" si="1"/>
        <v>35.28</v>
      </c>
      <c r="H13" s="9">
        <f t="shared" si="2"/>
        <v>21.167999999999999</v>
      </c>
      <c r="I13" s="10"/>
    </row>
    <row r="14" spans="1:10">
      <c r="A14" s="5">
        <v>12</v>
      </c>
      <c r="B14" s="6" t="s">
        <v>25</v>
      </c>
      <c r="C14" s="7" t="s">
        <v>12</v>
      </c>
      <c r="D14" s="7">
        <v>30</v>
      </c>
      <c r="E14" s="7">
        <v>595</v>
      </c>
      <c r="F14" s="8">
        <f t="shared" si="0"/>
        <v>357</v>
      </c>
      <c r="G14" s="9">
        <f t="shared" si="1"/>
        <v>2142</v>
      </c>
      <c r="H14" s="9">
        <f t="shared" si="2"/>
        <v>64.260000000000005</v>
      </c>
      <c r="I14" s="10"/>
    </row>
    <row r="15" spans="1:10">
      <c r="A15" s="5">
        <v>13</v>
      </c>
      <c r="B15" s="6" t="s">
        <v>26</v>
      </c>
      <c r="C15" s="7" t="s">
        <v>12</v>
      </c>
      <c r="D15" s="7">
        <v>1000</v>
      </c>
      <c r="E15" s="7">
        <v>32</v>
      </c>
      <c r="F15" s="8">
        <f t="shared" si="0"/>
        <v>19.2</v>
      </c>
      <c r="G15" s="9">
        <f t="shared" si="1"/>
        <v>115.19999999999999</v>
      </c>
      <c r="H15" s="9">
        <f t="shared" si="2"/>
        <v>115.19999999999999</v>
      </c>
      <c r="I15" s="10"/>
    </row>
    <row r="16" spans="1:10">
      <c r="A16" s="5">
        <v>14</v>
      </c>
      <c r="B16" s="6" t="s">
        <v>27</v>
      </c>
      <c r="C16" s="7" t="s">
        <v>12</v>
      </c>
      <c r="D16" s="7">
        <v>350</v>
      </c>
      <c r="E16" s="7">
        <v>18.899999999999999</v>
      </c>
      <c r="F16" s="8">
        <f t="shared" si="0"/>
        <v>11.34</v>
      </c>
      <c r="G16" s="9">
        <f t="shared" si="1"/>
        <v>68.039999999999992</v>
      </c>
      <c r="H16" s="9">
        <f t="shared" si="2"/>
        <v>23.813999999999997</v>
      </c>
      <c r="I16" s="10"/>
    </row>
    <row r="17" spans="1:9">
      <c r="A17" s="5">
        <v>15</v>
      </c>
      <c r="B17" s="6" t="s">
        <v>28</v>
      </c>
      <c r="C17" s="7" t="s">
        <v>12</v>
      </c>
      <c r="D17" s="7">
        <v>50</v>
      </c>
      <c r="E17" s="7">
        <v>680</v>
      </c>
      <c r="F17" s="8">
        <f t="shared" si="0"/>
        <v>408</v>
      </c>
      <c r="G17" s="9">
        <f t="shared" si="1"/>
        <v>2448</v>
      </c>
      <c r="H17" s="9">
        <f t="shared" si="2"/>
        <v>122.4</v>
      </c>
      <c r="I17" s="10"/>
    </row>
    <row r="18" spans="1:9">
      <c r="A18" s="5">
        <v>16</v>
      </c>
      <c r="B18" s="6" t="s">
        <v>29</v>
      </c>
      <c r="C18" s="7" t="s">
        <v>12</v>
      </c>
      <c r="D18" s="7">
        <v>400</v>
      </c>
      <c r="E18" s="7">
        <v>88</v>
      </c>
      <c r="F18" s="8">
        <f t="shared" si="0"/>
        <v>52.8</v>
      </c>
      <c r="G18" s="9">
        <f t="shared" si="1"/>
        <v>316.79999999999995</v>
      </c>
      <c r="H18" s="9">
        <f t="shared" si="2"/>
        <v>126.71999999999998</v>
      </c>
      <c r="I18" s="10"/>
    </row>
    <row r="19" spans="1:9">
      <c r="A19" s="5">
        <v>17</v>
      </c>
      <c r="B19" s="6" t="s">
        <v>30</v>
      </c>
      <c r="C19" s="7" t="s">
        <v>23</v>
      </c>
      <c r="D19" s="7">
        <v>5</v>
      </c>
      <c r="E19" s="7">
        <v>55</v>
      </c>
      <c r="F19" s="8">
        <f t="shared" si="0"/>
        <v>33</v>
      </c>
      <c r="G19" s="9">
        <f t="shared" si="1"/>
        <v>198</v>
      </c>
      <c r="H19" s="9">
        <f t="shared" si="2"/>
        <v>0.99</v>
      </c>
      <c r="I19" s="10"/>
    </row>
    <row r="20" spans="1:9">
      <c r="A20" s="5">
        <v>18</v>
      </c>
      <c r="B20" s="6" t="s">
        <v>31</v>
      </c>
      <c r="C20" s="7" t="s">
        <v>23</v>
      </c>
      <c r="D20" s="7">
        <v>5</v>
      </c>
      <c r="E20" s="7">
        <v>890</v>
      </c>
      <c r="F20" s="8">
        <f t="shared" si="0"/>
        <v>534</v>
      </c>
      <c r="G20" s="9">
        <f t="shared" si="1"/>
        <v>3204</v>
      </c>
      <c r="H20" s="9">
        <f t="shared" si="2"/>
        <v>16.02</v>
      </c>
      <c r="I20" s="10"/>
    </row>
    <row r="21" spans="1:9">
      <c r="A21" s="5">
        <v>19</v>
      </c>
      <c r="B21" s="6" t="s">
        <v>32</v>
      </c>
      <c r="C21" s="7" t="s">
        <v>12</v>
      </c>
      <c r="D21" s="7">
        <v>10</v>
      </c>
      <c r="E21" s="7">
        <v>89</v>
      </c>
      <c r="F21" s="8">
        <f t="shared" si="0"/>
        <v>53.4</v>
      </c>
      <c r="G21" s="9">
        <f t="shared" si="1"/>
        <v>320.39999999999998</v>
      </c>
      <c r="H21" s="9">
        <f t="shared" si="2"/>
        <v>3.2040000000000002</v>
      </c>
      <c r="I21" s="10"/>
    </row>
    <row r="22" spans="1:9">
      <c r="A22" s="5">
        <v>20</v>
      </c>
      <c r="B22" s="6" t="s">
        <v>33</v>
      </c>
      <c r="C22" s="7" t="s">
        <v>23</v>
      </c>
      <c r="D22" s="7">
        <v>5</v>
      </c>
      <c r="E22" s="7">
        <v>1050</v>
      </c>
      <c r="F22" s="8">
        <f t="shared" si="0"/>
        <v>630</v>
      </c>
      <c r="G22" s="9">
        <f t="shared" si="1"/>
        <v>3780</v>
      </c>
      <c r="H22" s="9">
        <f t="shared" si="2"/>
        <v>18.899999999999999</v>
      </c>
      <c r="I22" s="10"/>
    </row>
    <row r="23" spans="1:9">
      <c r="A23" s="5">
        <v>21</v>
      </c>
      <c r="B23" s="6" t="s">
        <v>34</v>
      </c>
      <c r="C23" s="7" t="s">
        <v>12</v>
      </c>
      <c r="D23" s="7">
        <v>5</v>
      </c>
      <c r="E23" s="7">
        <v>8800</v>
      </c>
      <c r="F23" s="8">
        <f t="shared" si="0"/>
        <v>5280</v>
      </c>
      <c r="G23" s="9">
        <f t="shared" si="1"/>
        <v>31680</v>
      </c>
      <c r="H23" s="9">
        <f t="shared" si="2"/>
        <v>158.4</v>
      </c>
      <c r="I23" s="10"/>
    </row>
    <row r="24" spans="1:9">
      <c r="A24" s="5">
        <v>22</v>
      </c>
      <c r="B24" s="6" t="s">
        <v>35</v>
      </c>
      <c r="C24" s="7" t="s">
        <v>12</v>
      </c>
      <c r="D24" s="7">
        <v>10</v>
      </c>
      <c r="E24" s="7">
        <v>2200</v>
      </c>
      <c r="F24" s="8">
        <f t="shared" si="0"/>
        <v>1320</v>
      </c>
      <c r="G24" s="9">
        <f t="shared" si="1"/>
        <v>7920</v>
      </c>
      <c r="H24" s="9">
        <f t="shared" si="2"/>
        <v>79.2</v>
      </c>
      <c r="I24" s="10"/>
    </row>
    <row r="25" spans="1:9">
      <c r="A25" s="5">
        <v>23</v>
      </c>
      <c r="B25" s="6" t="s">
        <v>36</v>
      </c>
      <c r="C25" s="7" t="s">
        <v>12</v>
      </c>
      <c r="D25" s="7">
        <v>500</v>
      </c>
      <c r="E25" s="7">
        <v>45</v>
      </c>
      <c r="F25" s="8">
        <f t="shared" si="0"/>
        <v>27</v>
      </c>
      <c r="G25" s="9">
        <f t="shared" si="1"/>
        <v>162</v>
      </c>
      <c r="H25" s="9">
        <f t="shared" si="2"/>
        <v>81</v>
      </c>
      <c r="I25" s="10"/>
    </row>
    <row r="26" spans="1:9">
      <c r="A26" s="5">
        <v>24</v>
      </c>
      <c r="B26" s="6" t="s">
        <v>37</v>
      </c>
      <c r="C26" s="7" t="s">
        <v>12</v>
      </c>
      <c r="D26" s="7">
        <v>50</v>
      </c>
      <c r="E26" s="7">
        <v>90</v>
      </c>
      <c r="F26" s="8">
        <f t="shared" si="0"/>
        <v>54</v>
      </c>
      <c r="G26" s="9">
        <f t="shared" si="1"/>
        <v>324</v>
      </c>
      <c r="H26" s="9">
        <f t="shared" si="2"/>
        <v>16.2</v>
      </c>
      <c r="I26" s="10"/>
    </row>
    <row r="27" spans="1:9">
      <c r="A27" s="5">
        <v>25</v>
      </c>
      <c r="B27" s="6" t="s">
        <v>38</v>
      </c>
      <c r="C27" s="7" t="s">
        <v>23</v>
      </c>
      <c r="D27" s="7">
        <v>40</v>
      </c>
      <c r="E27" s="7">
        <v>790</v>
      </c>
      <c r="F27" s="8">
        <f t="shared" si="0"/>
        <v>474</v>
      </c>
      <c r="G27" s="9">
        <f t="shared" si="1"/>
        <v>2844</v>
      </c>
      <c r="H27" s="9">
        <f t="shared" si="2"/>
        <v>113.76</v>
      </c>
      <c r="I27" s="10"/>
    </row>
    <row r="28" spans="1:9">
      <c r="A28" s="5">
        <v>26</v>
      </c>
      <c r="B28" s="6" t="s">
        <v>39</v>
      </c>
      <c r="C28" s="7" t="s">
        <v>12</v>
      </c>
      <c r="D28" s="7">
        <v>20</v>
      </c>
      <c r="E28" s="7">
        <v>155</v>
      </c>
      <c r="F28" s="8">
        <f t="shared" si="0"/>
        <v>93</v>
      </c>
      <c r="G28" s="9">
        <f t="shared" si="1"/>
        <v>558</v>
      </c>
      <c r="H28" s="9">
        <f t="shared" si="2"/>
        <v>11.16</v>
      </c>
      <c r="I28" s="10"/>
    </row>
    <row r="29" spans="1:9">
      <c r="A29" s="5">
        <v>27</v>
      </c>
      <c r="B29" s="6" t="s">
        <v>40</v>
      </c>
      <c r="C29" s="7" t="s">
        <v>12</v>
      </c>
      <c r="D29" s="7">
        <v>300</v>
      </c>
      <c r="E29" s="7">
        <v>106</v>
      </c>
      <c r="F29" s="8">
        <f t="shared" si="0"/>
        <v>63.599999999999994</v>
      </c>
      <c r="G29" s="9">
        <f t="shared" si="1"/>
        <v>381.59999999999997</v>
      </c>
      <c r="H29" s="9">
        <f t="shared" si="2"/>
        <v>114.47999999999999</v>
      </c>
      <c r="I29" s="10"/>
    </row>
    <row r="30" spans="1:9">
      <c r="A30" s="5">
        <v>28</v>
      </c>
      <c r="B30" s="6" t="s">
        <v>41</v>
      </c>
      <c r="C30" s="7" t="s">
        <v>12</v>
      </c>
      <c r="D30" s="7">
        <v>10</v>
      </c>
      <c r="E30" s="7">
        <v>126</v>
      </c>
      <c r="F30" s="8">
        <f t="shared" si="0"/>
        <v>75.599999999999994</v>
      </c>
      <c r="G30" s="9">
        <f t="shared" si="1"/>
        <v>453.59999999999997</v>
      </c>
      <c r="H30" s="9">
        <f t="shared" si="2"/>
        <v>4.5359999999999996</v>
      </c>
      <c r="I30" s="10"/>
    </row>
    <row r="31" spans="1:9">
      <c r="A31" s="5">
        <v>29</v>
      </c>
      <c r="B31" s="6" t="s">
        <v>42</v>
      </c>
      <c r="C31" s="7" t="s">
        <v>12</v>
      </c>
      <c r="D31" s="7">
        <v>50</v>
      </c>
      <c r="E31" s="7">
        <v>89</v>
      </c>
      <c r="F31" s="8">
        <f t="shared" si="0"/>
        <v>53.4</v>
      </c>
      <c r="G31" s="9">
        <f t="shared" si="1"/>
        <v>320.39999999999998</v>
      </c>
      <c r="H31" s="9">
        <f t="shared" si="2"/>
        <v>16.02</v>
      </c>
      <c r="I31" s="10"/>
    </row>
    <row r="32" spans="1:9">
      <c r="A32" s="5">
        <v>30</v>
      </c>
      <c r="B32" s="15" t="s">
        <v>43</v>
      </c>
      <c r="C32" s="7" t="s">
        <v>12</v>
      </c>
      <c r="D32" s="7">
        <v>10</v>
      </c>
      <c r="E32" s="7">
        <v>126</v>
      </c>
      <c r="F32" s="8">
        <f t="shared" si="0"/>
        <v>75.599999999999994</v>
      </c>
      <c r="G32" s="9">
        <f t="shared" si="1"/>
        <v>453.59999999999997</v>
      </c>
      <c r="H32" s="9">
        <f t="shared" si="2"/>
        <v>4.5359999999999996</v>
      </c>
      <c r="I32" s="10"/>
    </row>
    <row r="33" spans="1:9">
      <c r="A33" s="5">
        <v>31</v>
      </c>
      <c r="B33" s="6" t="s">
        <v>44</v>
      </c>
      <c r="C33" s="7" t="s">
        <v>12</v>
      </c>
      <c r="D33" s="7">
        <v>4</v>
      </c>
      <c r="E33" s="7">
        <v>90</v>
      </c>
      <c r="F33" s="8">
        <f t="shared" si="0"/>
        <v>54</v>
      </c>
      <c r="G33" s="9">
        <f t="shared" si="1"/>
        <v>324</v>
      </c>
      <c r="H33" s="9">
        <f t="shared" si="2"/>
        <v>1.296</v>
      </c>
      <c r="I33" s="10"/>
    </row>
    <row r="34" spans="1:9">
      <c r="A34" s="5">
        <v>32</v>
      </c>
      <c r="B34" s="6" t="s">
        <v>45</v>
      </c>
      <c r="C34" s="7" t="s">
        <v>12</v>
      </c>
      <c r="D34" s="7">
        <v>1000</v>
      </c>
      <c r="E34" s="7">
        <v>28</v>
      </c>
      <c r="F34" s="8">
        <f t="shared" si="0"/>
        <v>16.799999999999997</v>
      </c>
      <c r="G34" s="9">
        <f t="shared" si="1"/>
        <v>100.79999999999998</v>
      </c>
      <c r="H34" s="9">
        <f t="shared" si="2"/>
        <v>100.79999999999998</v>
      </c>
      <c r="I34" s="10"/>
    </row>
    <row r="35" spans="1:9">
      <c r="A35" s="5">
        <v>33</v>
      </c>
      <c r="B35" s="6" t="s">
        <v>46</v>
      </c>
      <c r="C35" s="7" t="s">
        <v>12</v>
      </c>
      <c r="D35" s="7">
        <v>200</v>
      </c>
      <c r="E35" s="7">
        <v>160</v>
      </c>
      <c r="F35" s="8">
        <f t="shared" si="0"/>
        <v>96</v>
      </c>
      <c r="G35" s="9">
        <f t="shared" si="1"/>
        <v>576</v>
      </c>
      <c r="H35" s="9">
        <f t="shared" si="2"/>
        <v>115.2</v>
      </c>
      <c r="I35" s="10"/>
    </row>
    <row r="36" spans="1:9">
      <c r="A36" s="5">
        <v>34</v>
      </c>
      <c r="B36" s="6" t="s">
        <v>47</v>
      </c>
      <c r="C36" s="7" t="s">
        <v>12</v>
      </c>
      <c r="D36" s="7">
        <v>200</v>
      </c>
      <c r="E36" s="7">
        <v>160</v>
      </c>
      <c r="F36" s="8">
        <f t="shared" si="0"/>
        <v>96</v>
      </c>
      <c r="G36" s="9">
        <f t="shared" si="1"/>
        <v>576</v>
      </c>
      <c r="H36" s="9">
        <f t="shared" si="2"/>
        <v>115.2</v>
      </c>
      <c r="I36" s="10"/>
    </row>
    <row r="37" spans="1:9">
      <c r="A37" s="5">
        <v>35</v>
      </c>
      <c r="B37" s="6" t="s">
        <v>48</v>
      </c>
      <c r="C37" s="7" t="s">
        <v>12</v>
      </c>
      <c r="D37" s="7">
        <v>1200</v>
      </c>
      <c r="E37" s="7">
        <v>7.9</v>
      </c>
      <c r="F37" s="8">
        <f t="shared" si="0"/>
        <v>4.74</v>
      </c>
      <c r="G37" s="9">
        <f t="shared" si="1"/>
        <v>28.44</v>
      </c>
      <c r="H37" s="9">
        <f>D37*G37/1000</f>
        <v>34.128</v>
      </c>
      <c r="I37" s="10"/>
    </row>
    <row r="38" spans="1:9">
      <c r="A38" s="5">
        <v>36</v>
      </c>
      <c r="B38" s="6" t="s">
        <v>49</v>
      </c>
      <c r="C38" s="7" t="s">
        <v>12</v>
      </c>
      <c r="D38" s="7">
        <v>200</v>
      </c>
      <c r="E38" s="7">
        <v>7.9</v>
      </c>
      <c r="F38" s="8">
        <f t="shared" si="0"/>
        <v>4.74</v>
      </c>
      <c r="G38" s="9">
        <f t="shared" si="1"/>
        <v>28.44</v>
      </c>
      <c r="H38" s="9">
        <f t="shared" si="2"/>
        <v>5.6879999999999997</v>
      </c>
      <c r="I38" s="10"/>
    </row>
    <row r="39" spans="1:9">
      <c r="A39" s="5">
        <v>37</v>
      </c>
      <c r="B39" s="6" t="s">
        <v>50</v>
      </c>
      <c r="C39" s="7" t="s">
        <v>23</v>
      </c>
      <c r="D39" s="7">
        <v>2</v>
      </c>
      <c r="E39" s="7">
        <v>690</v>
      </c>
      <c r="F39" s="8">
        <f t="shared" si="0"/>
        <v>414</v>
      </c>
      <c r="G39" s="9">
        <f t="shared" si="1"/>
        <v>2484</v>
      </c>
      <c r="H39" s="9">
        <f t="shared" si="2"/>
        <v>4.968</v>
      </c>
      <c r="I39" s="10"/>
    </row>
    <row r="40" spans="1:9">
      <c r="A40" s="5">
        <v>38</v>
      </c>
      <c r="B40" s="6" t="s">
        <v>51</v>
      </c>
      <c r="C40" s="7" t="s">
        <v>23</v>
      </c>
      <c r="D40" s="7">
        <v>2</v>
      </c>
      <c r="E40" s="7">
        <v>690</v>
      </c>
      <c r="F40" s="8">
        <f t="shared" si="0"/>
        <v>414</v>
      </c>
      <c r="G40" s="9">
        <f t="shared" si="1"/>
        <v>2484</v>
      </c>
      <c r="H40" s="9">
        <f t="shared" si="2"/>
        <v>4.968</v>
      </c>
      <c r="I40" s="10"/>
    </row>
    <row r="41" spans="1:9" s="16" customFormat="1" ht="25.5">
      <c r="A41" s="5">
        <v>39</v>
      </c>
      <c r="B41" s="6" t="s">
        <v>52</v>
      </c>
      <c r="C41" s="7" t="s">
        <v>23</v>
      </c>
      <c r="D41" s="7">
        <v>10</v>
      </c>
      <c r="E41" s="7">
        <v>1440</v>
      </c>
      <c r="F41" s="8">
        <f t="shared" si="0"/>
        <v>864</v>
      </c>
      <c r="G41" s="9">
        <f t="shared" si="1"/>
        <v>5184</v>
      </c>
      <c r="H41" s="9">
        <f t="shared" si="2"/>
        <v>51.84</v>
      </c>
      <c r="I41" s="10"/>
    </row>
    <row r="42" spans="1:9" s="16" customFormat="1">
      <c r="A42" s="5">
        <v>40</v>
      </c>
      <c r="B42" s="6" t="s">
        <v>53</v>
      </c>
      <c r="C42" s="7" t="s">
        <v>23</v>
      </c>
      <c r="D42" s="7">
        <v>4</v>
      </c>
      <c r="E42" s="7">
        <v>1440</v>
      </c>
      <c r="F42" s="8">
        <f t="shared" si="0"/>
        <v>864</v>
      </c>
      <c r="G42" s="9">
        <f t="shared" si="1"/>
        <v>5184</v>
      </c>
      <c r="H42" s="9">
        <f t="shared" si="2"/>
        <v>20.736000000000001</v>
      </c>
      <c r="I42" s="10"/>
    </row>
    <row r="43" spans="1:9">
      <c r="A43" s="5">
        <v>41</v>
      </c>
      <c r="B43" s="6" t="s">
        <v>54</v>
      </c>
      <c r="C43" s="7" t="s">
        <v>23</v>
      </c>
      <c r="D43" s="7">
        <v>10</v>
      </c>
      <c r="E43" s="7">
        <v>1440</v>
      </c>
      <c r="F43" s="8">
        <f t="shared" si="0"/>
        <v>864</v>
      </c>
      <c r="G43" s="9">
        <f t="shared" si="1"/>
        <v>5184</v>
      </c>
      <c r="H43" s="9">
        <f t="shared" si="2"/>
        <v>51.84</v>
      </c>
      <c r="I43" s="10"/>
    </row>
    <row r="44" spans="1:9">
      <c r="A44" s="5">
        <v>42</v>
      </c>
      <c r="B44" s="6" t="s">
        <v>55</v>
      </c>
      <c r="C44" s="7" t="s">
        <v>12</v>
      </c>
      <c r="D44" s="7">
        <v>2000</v>
      </c>
      <c r="E44" s="7">
        <v>13.5</v>
      </c>
      <c r="F44" s="8">
        <f t="shared" si="0"/>
        <v>8.1</v>
      </c>
      <c r="G44" s="9">
        <f t="shared" si="1"/>
        <v>48.599999999999994</v>
      </c>
      <c r="H44" s="9">
        <f t="shared" si="2"/>
        <v>97.199999999999989</v>
      </c>
      <c r="I44" s="10"/>
    </row>
    <row r="45" spans="1:9">
      <c r="A45" s="5">
        <v>43</v>
      </c>
      <c r="B45" s="6" t="s">
        <v>56</v>
      </c>
      <c r="C45" s="7" t="s">
        <v>12</v>
      </c>
      <c r="D45" s="7">
        <v>30</v>
      </c>
      <c r="E45" s="7">
        <v>8400</v>
      </c>
      <c r="F45" s="8">
        <f t="shared" si="0"/>
        <v>5040</v>
      </c>
      <c r="G45" s="9">
        <f t="shared" si="1"/>
        <v>30240</v>
      </c>
      <c r="H45" s="9">
        <f t="shared" si="2"/>
        <v>907.2</v>
      </c>
      <c r="I45" s="10"/>
    </row>
    <row r="46" spans="1:9">
      <c r="A46" s="5">
        <v>44</v>
      </c>
      <c r="B46" s="6" t="s">
        <v>57</v>
      </c>
      <c r="C46" s="7" t="s">
        <v>12</v>
      </c>
      <c r="D46" s="7">
        <v>150</v>
      </c>
      <c r="E46" s="7">
        <v>1810</v>
      </c>
      <c r="F46" s="8">
        <f t="shared" si="0"/>
        <v>1086</v>
      </c>
      <c r="G46" s="9">
        <f t="shared" si="1"/>
        <v>6516</v>
      </c>
      <c r="H46" s="9">
        <f t="shared" si="2"/>
        <v>977.4</v>
      </c>
      <c r="I46" s="10"/>
    </row>
    <row r="47" spans="1:9">
      <c r="A47" s="5">
        <v>45</v>
      </c>
      <c r="B47" s="6" t="s">
        <v>58</v>
      </c>
      <c r="C47" s="7" t="s">
        <v>23</v>
      </c>
      <c r="D47" s="7">
        <v>10</v>
      </c>
      <c r="E47" s="7">
        <v>330</v>
      </c>
      <c r="F47" s="8">
        <f t="shared" si="0"/>
        <v>198</v>
      </c>
      <c r="G47" s="9">
        <f t="shared" si="1"/>
        <v>1188</v>
      </c>
      <c r="H47" s="9">
        <f t="shared" si="2"/>
        <v>11.88</v>
      </c>
      <c r="I47" s="10"/>
    </row>
    <row r="48" spans="1:9">
      <c r="A48" s="5">
        <v>46</v>
      </c>
      <c r="B48" s="6" t="s">
        <v>59</v>
      </c>
      <c r="C48" s="7" t="s">
        <v>23</v>
      </c>
      <c r="D48" s="7">
        <v>10</v>
      </c>
      <c r="E48" s="7">
        <v>370</v>
      </c>
      <c r="F48" s="8">
        <f t="shared" si="0"/>
        <v>222</v>
      </c>
      <c r="G48" s="9">
        <f t="shared" si="1"/>
        <v>1332</v>
      </c>
      <c r="H48" s="9">
        <f t="shared" si="2"/>
        <v>13.32</v>
      </c>
      <c r="I48" s="10"/>
    </row>
    <row r="49" spans="1:9">
      <c r="A49" s="5">
        <v>47</v>
      </c>
      <c r="B49" s="6" t="s">
        <v>60</v>
      </c>
      <c r="C49" s="7" t="s">
        <v>23</v>
      </c>
      <c r="D49" s="7">
        <v>15</v>
      </c>
      <c r="E49" s="7">
        <v>410</v>
      </c>
      <c r="F49" s="8">
        <f t="shared" si="0"/>
        <v>246</v>
      </c>
      <c r="G49" s="9">
        <f t="shared" si="1"/>
        <v>1476</v>
      </c>
      <c r="H49" s="9">
        <f t="shared" si="2"/>
        <v>22.14</v>
      </c>
      <c r="I49" s="10"/>
    </row>
    <row r="50" spans="1:9">
      <c r="A50" s="5">
        <v>48</v>
      </c>
      <c r="B50" s="6" t="s">
        <v>61</v>
      </c>
      <c r="C50" s="7" t="s">
        <v>23</v>
      </c>
      <c r="D50" s="7">
        <v>10</v>
      </c>
      <c r="E50" s="7">
        <v>540</v>
      </c>
      <c r="F50" s="8">
        <f t="shared" si="0"/>
        <v>324</v>
      </c>
      <c r="G50" s="9">
        <f t="shared" si="1"/>
        <v>1944</v>
      </c>
      <c r="H50" s="9">
        <f t="shared" si="2"/>
        <v>19.440000000000001</v>
      </c>
      <c r="I50" s="10"/>
    </row>
    <row r="51" spans="1:9">
      <c r="A51" s="5">
        <v>49</v>
      </c>
      <c r="B51" s="6" t="s">
        <v>62</v>
      </c>
      <c r="C51" s="7" t="s">
        <v>23</v>
      </c>
      <c r="D51" s="7">
        <v>10</v>
      </c>
      <c r="E51" s="7">
        <v>650</v>
      </c>
      <c r="F51" s="8">
        <f t="shared" si="0"/>
        <v>390</v>
      </c>
      <c r="G51" s="9">
        <f t="shared" si="1"/>
        <v>2340</v>
      </c>
      <c r="H51" s="9">
        <f t="shared" si="2"/>
        <v>23.4</v>
      </c>
      <c r="I51" s="10"/>
    </row>
    <row r="52" spans="1:9">
      <c r="A52" s="5">
        <v>50</v>
      </c>
      <c r="B52" s="6" t="s">
        <v>63</v>
      </c>
      <c r="C52" s="7" t="s">
        <v>23</v>
      </c>
      <c r="D52" s="7">
        <v>5</v>
      </c>
      <c r="E52" s="7">
        <v>950</v>
      </c>
      <c r="F52" s="8">
        <f t="shared" si="0"/>
        <v>570</v>
      </c>
      <c r="G52" s="9">
        <f t="shared" si="1"/>
        <v>3420</v>
      </c>
      <c r="H52" s="9">
        <f t="shared" si="2"/>
        <v>17.100000000000001</v>
      </c>
      <c r="I52" s="10"/>
    </row>
    <row r="53" spans="1:9">
      <c r="A53" s="5">
        <v>51</v>
      </c>
      <c r="B53" s="6" t="s">
        <v>64</v>
      </c>
      <c r="C53" s="7" t="s">
        <v>23</v>
      </c>
      <c r="D53" s="7">
        <v>25</v>
      </c>
      <c r="E53" s="7">
        <v>300</v>
      </c>
      <c r="F53" s="8">
        <f t="shared" si="0"/>
        <v>180</v>
      </c>
      <c r="G53" s="9">
        <f t="shared" si="1"/>
        <v>1080</v>
      </c>
      <c r="H53" s="9">
        <f t="shared" si="2"/>
        <v>27</v>
      </c>
      <c r="I53" s="10"/>
    </row>
    <row r="54" spans="1:9">
      <c r="A54" s="5">
        <v>52</v>
      </c>
      <c r="B54" s="6" t="s">
        <v>65</v>
      </c>
      <c r="C54" s="7" t="s">
        <v>12</v>
      </c>
      <c r="D54" s="7">
        <v>700</v>
      </c>
      <c r="E54" s="7">
        <v>8</v>
      </c>
      <c r="F54" s="8">
        <f t="shared" si="0"/>
        <v>4.8</v>
      </c>
      <c r="G54" s="9">
        <f t="shared" si="1"/>
        <v>28.799999999999997</v>
      </c>
      <c r="H54" s="9">
        <f t="shared" si="2"/>
        <v>20.159999999999997</v>
      </c>
      <c r="I54" s="10"/>
    </row>
    <row r="55" spans="1:9">
      <c r="A55" s="5">
        <v>53</v>
      </c>
      <c r="B55" s="6" t="s">
        <v>66</v>
      </c>
      <c r="C55" s="7" t="s">
        <v>12</v>
      </c>
      <c r="D55" s="7">
        <v>2000</v>
      </c>
      <c r="E55" s="7">
        <v>6.2</v>
      </c>
      <c r="F55" s="8">
        <f t="shared" si="0"/>
        <v>3.7199999999999998</v>
      </c>
      <c r="G55" s="9">
        <f t="shared" si="1"/>
        <v>22.32</v>
      </c>
      <c r="H55" s="9">
        <f t="shared" si="2"/>
        <v>44.64</v>
      </c>
      <c r="I55" s="10"/>
    </row>
    <row r="56" spans="1:9">
      <c r="A56" s="5">
        <v>54</v>
      </c>
      <c r="B56" s="6" t="s">
        <v>67</v>
      </c>
      <c r="C56" s="7" t="s">
        <v>12</v>
      </c>
      <c r="D56" s="7">
        <v>400</v>
      </c>
      <c r="E56" s="7">
        <v>75</v>
      </c>
      <c r="F56" s="8">
        <f t="shared" si="0"/>
        <v>45</v>
      </c>
      <c r="G56" s="9">
        <f t="shared" si="1"/>
        <v>270</v>
      </c>
      <c r="H56" s="9">
        <f t="shared" si="2"/>
        <v>108</v>
      </c>
      <c r="I56" s="10"/>
    </row>
    <row r="57" spans="1:9">
      <c r="A57" s="5">
        <v>55</v>
      </c>
      <c r="B57" s="6" t="s">
        <v>68</v>
      </c>
      <c r="C57" s="7" t="s">
        <v>23</v>
      </c>
      <c r="D57" s="7">
        <v>50</v>
      </c>
      <c r="E57" s="7">
        <v>330</v>
      </c>
      <c r="F57" s="8">
        <f t="shared" si="0"/>
        <v>198</v>
      </c>
      <c r="G57" s="9">
        <f t="shared" si="1"/>
        <v>1188</v>
      </c>
      <c r="H57" s="9">
        <f t="shared" si="2"/>
        <v>59.4</v>
      </c>
      <c r="I57" s="10"/>
    </row>
    <row r="58" spans="1:9">
      <c r="A58" s="5">
        <v>56</v>
      </c>
      <c r="B58" s="6" t="s">
        <v>69</v>
      </c>
      <c r="C58" s="7" t="s">
        <v>12</v>
      </c>
      <c r="D58" s="7">
        <v>20</v>
      </c>
      <c r="E58" s="7">
        <v>990</v>
      </c>
      <c r="F58" s="8">
        <f t="shared" si="0"/>
        <v>594</v>
      </c>
      <c r="G58" s="9">
        <f t="shared" si="1"/>
        <v>3564</v>
      </c>
      <c r="H58" s="9">
        <f t="shared" si="2"/>
        <v>71.28</v>
      </c>
      <c r="I58" s="10"/>
    </row>
    <row r="59" spans="1:9" s="16" customFormat="1">
      <c r="A59" s="5">
        <v>57</v>
      </c>
      <c r="B59" s="6" t="s">
        <v>70</v>
      </c>
      <c r="C59" s="7" t="s">
        <v>12</v>
      </c>
      <c r="D59" s="7">
        <v>100</v>
      </c>
      <c r="E59" s="7">
        <v>160</v>
      </c>
      <c r="F59" s="8">
        <f t="shared" si="0"/>
        <v>96</v>
      </c>
      <c r="G59" s="9">
        <f t="shared" si="1"/>
        <v>576</v>
      </c>
      <c r="H59" s="9">
        <f t="shared" si="2"/>
        <v>57.6</v>
      </c>
      <c r="I59" s="10"/>
    </row>
    <row r="60" spans="1:9">
      <c r="A60" s="5">
        <v>58</v>
      </c>
      <c r="B60" s="6" t="s">
        <v>71</v>
      </c>
      <c r="C60" s="7" t="s">
        <v>12</v>
      </c>
      <c r="D60" s="7">
        <v>200</v>
      </c>
      <c r="E60" s="7">
        <v>410</v>
      </c>
      <c r="F60" s="8">
        <f t="shared" si="0"/>
        <v>246</v>
      </c>
      <c r="G60" s="9">
        <f t="shared" si="1"/>
        <v>1476</v>
      </c>
      <c r="H60" s="9">
        <f t="shared" si="2"/>
        <v>295.2</v>
      </c>
      <c r="I60" s="10"/>
    </row>
    <row r="61" spans="1:9">
      <c r="A61" s="5">
        <v>59</v>
      </c>
      <c r="B61" s="6" t="s">
        <v>72</v>
      </c>
      <c r="C61" s="7" t="s">
        <v>23</v>
      </c>
      <c r="D61" s="7">
        <v>20</v>
      </c>
      <c r="E61" s="7">
        <v>98</v>
      </c>
      <c r="F61" s="8">
        <f t="shared" si="0"/>
        <v>58.8</v>
      </c>
      <c r="G61" s="9">
        <f t="shared" si="1"/>
        <v>352.79999999999995</v>
      </c>
      <c r="H61" s="9">
        <f t="shared" si="2"/>
        <v>7.0559999999999992</v>
      </c>
      <c r="I61" s="10"/>
    </row>
    <row r="62" spans="1:9" ht="25.5">
      <c r="A62" s="5">
        <v>60</v>
      </c>
      <c r="B62" s="6" t="s">
        <v>73</v>
      </c>
      <c r="C62" s="7" t="s">
        <v>12</v>
      </c>
      <c r="D62" s="7">
        <v>40</v>
      </c>
      <c r="E62" s="7">
        <v>570</v>
      </c>
      <c r="F62" s="8">
        <f t="shared" si="0"/>
        <v>342</v>
      </c>
      <c r="G62" s="9">
        <f t="shared" si="1"/>
        <v>2052</v>
      </c>
      <c r="H62" s="9">
        <f t="shared" si="2"/>
        <v>82.08</v>
      </c>
      <c r="I62" s="10"/>
    </row>
    <row r="63" spans="1:9">
      <c r="A63" s="5">
        <v>61</v>
      </c>
      <c r="B63" s="6" t="s">
        <v>74</v>
      </c>
      <c r="C63" s="7" t="s">
        <v>12</v>
      </c>
      <c r="D63" s="7">
        <v>3000</v>
      </c>
      <c r="E63" s="7">
        <v>2.9</v>
      </c>
      <c r="F63" s="8">
        <f t="shared" si="0"/>
        <v>1.74</v>
      </c>
      <c r="G63" s="9">
        <f t="shared" si="1"/>
        <v>10.44</v>
      </c>
      <c r="H63" s="9">
        <f t="shared" si="2"/>
        <v>31.32</v>
      </c>
      <c r="I63" s="10"/>
    </row>
    <row r="64" spans="1:9">
      <c r="A64" s="5">
        <v>62</v>
      </c>
      <c r="B64" s="6" t="s">
        <v>75</v>
      </c>
      <c r="C64" s="7" t="s">
        <v>12</v>
      </c>
      <c r="D64" s="7">
        <v>500</v>
      </c>
      <c r="E64" s="7">
        <v>5.2</v>
      </c>
      <c r="F64" s="8">
        <f t="shared" si="0"/>
        <v>3.12</v>
      </c>
      <c r="G64" s="9">
        <f t="shared" si="1"/>
        <v>18.72</v>
      </c>
      <c r="H64" s="9">
        <f t="shared" si="2"/>
        <v>9.36</v>
      </c>
      <c r="I64" s="10"/>
    </row>
    <row r="65" spans="1:9">
      <c r="A65" s="5">
        <v>63</v>
      </c>
      <c r="B65" s="6" t="s">
        <v>76</v>
      </c>
      <c r="C65" s="7" t="s">
        <v>12</v>
      </c>
      <c r="D65" s="7">
        <v>1000</v>
      </c>
      <c r="E65" s="7">
        <v>29</v>
      </c>
      <c r="F65" s="8">
        <f t="shared" si="0"/>
        <v>17.399999999999999</v>
      </c>
      <c r="G65" s="9">
        <f t="shared" si="1"/>
        <v>104.39999999999999</v>
      </c>
      <c r="H65" s="9">
        <f t="shared" si="2"/>
        <v>104.39999999999999</v>
      </c>
      <c r="I65" s="10"/>
    </row>
    <row r="66" spans="1:9">
      <c r="A66" s="5">
        <v>69</v>
      </c>
      <c r="B66" s="6" t="s">
        <v>77</v>
      </c>
      <c r="C66" s="7" t="s">
        <v>12</v>
      </c>
      <c r="D66" s="7">
        <v>100</v>
      </c>
      <c r="E66" s="7">
        <v>5.0999999999999996</v>
      </c>
      <c r="F66" s="8">
        <f t="shared" si="0"/>
        <v>3.0599999999999996</v>
      </c>
      <c r="G66" s="9">
        <f t="shared" si="1"/>
        <v>18.36</v>
      </c>
      <c r="H66" s="9">
        <f t="shared" si="2"/>
        <v>1.8360000000000001</v>
      </c>
      <c r="I66" s="10"/>
    </row>
    <row r="67" spans="1:9">
      <c r="A67" s="5">
        <v>70</v>
      </c>
      <c r="B67" s="6" t="s">
        <v>78</v>
      </c>
      <c r="C67" s="7" t="s">
        <v>12</v>
      </c>
      <c r="D67" s="7">
        <v>300</v>
      </c>
      <c r="E67" s="7">
        <v>85</v>
      </c>
      <c r="F67" s="8">
        <f t="shared" si="0"/>
        <v>51</v>
      </c>
      <c r="G67" s="9">
        <f t="shared" si="1"/>
        <v>306</v>
      </c>
      <c r="H67" s="9">
        <f t="shared" si="2"/>
        <v>91.8</v>
      </c>
      <c r="I67" s="10"/>
    </row>
    <row r="68" spans="1:9">
      <c r="A68" s="5">
        <v>71</v>
      </c>
      <c r="B68" s="6" t="s">
        <v>79</v>
      </c>
      <c r="C68" s="7" t="s">
        <v>12</v>
      </c>
      <c r="D68" s="7">
        <v>10000</v>
      </c>
      <c r="E68" s="7">
        <v>8.9</v>
      </c>
      <c r="F68" s="8">
        <f t="shared" si="0"/>
        <v>5.34</v>
      </c>
      <c r="G68" s="9">
        <f t="shared" si="1"/>
        <v>32.04</v>
      </c>
      <c r="H68" s="9">
        <f t="shared" si="2"/>
        <v>320.39999999999998</v>
      </c>
      <c r="I68" s="10"/>
    </row>
    <row r="69" spans="1:9">
      <c r="A69" s="5">
        <v>72</v>
      </c>
      <c r="B69" s="6" t="s">
        <v>80</v>
      </c>
      <c r="C69" s="7" t="s">
        <v>12</v>
      </c>
      <c r="D69" s="7">
        <v>5000</v>
      </c>
      <c r="E69" s="7">
        <v>10.9</v>
      </c>
      <c r="F69" s="8">
        <f t="shared" ref="F69:F132" si="3">E69-E69*0.4</f>
        <v>6.54</v>
      </c>
      <c r="G69" s="9">
        <f t="shared" ref="G69:G132" si="4">F69*$J$3</f>
        <v>39.24</v>
      </c>
      <c r="H69" s="9">
        <f t="shared" ref="H69:H132" si="5">D69*G69/1000</f>
        <v>196.2</v>
      </c>
      <c r="I69" s="10"/>
    </row>
    <row r="70" spans="1:9">
      <c r="A70" s="5">
        <v>73</v>
      </c>
      <c r="B70" s="6" t="s">
        <v>81</v>
      </c>
      <c r="C70" s="7" t="s">
        <v>12</v>
      </c>
      <c r="D70" s="7">
        <v>300</v>
      </c>
      <c r="E70" s="7">
        <v>77</v>
      </c>
      <c r="F70" s="8">
        <f t="shared" si="3"/>
        <v>46.2</v>
      </c>
      <c r="G70" s="9">
        <f t="shared" si="4"/>
        <v>277.20000000000005</v>
      </c>
      <c r="H70" s="9">
        <f t="shared" si="5"/>
        <v>83.160000000000011</v>
      </c>
      <c r="I70" s="10"/>
    </row>
    <row r="71" spans="1:9">
      <c r="A71" s="5">
        <v>74</v>
      </c>
      <c r="B71" s="6" t="s">
        <v>82</v>
      </c>
      <c r="C71" s="7" t="s">
        <v>83</v>
      </c>
      <c r="D71" s="7">
        <v>250</v>
      </c>
      <c r="E71" s="7">
        <v>1170</v>
      </c>
      <c r="F71" s="8">
        <f t="shared" si="3"/>
        <v>702</v>
      </c>
      <c r="G71" s="9">
        <f t="shared" si="4"/>
        <v>4212</v>
      </c>
      <c r="H71" s="9">
        <f t="shared" si="5"/>
        <v>1053</v>
      </c>
      <c r="I71" s="10"/>
    </row>
    <row r="72" spans="1:9">
      <c r="A72" s="5">
        <v>75</v>
      </c>
      <c r="B72" s="6" t="s">
        <v>84</v>
      </c>
      <c r="C72" s="7" t="s">
        <v>23</v>
      </c>
      <c r="D72" s="7">
        <v>20</v>
      </c>
      <c r="E72" s="7">
        <v>540</v>
      </c>
      <c r="F72" s="8">
        <f t="shared" si="3"/>
        <v>324</v>
      </c>
      <c r="G72" s="9">
        <f t="shared" si="4"/>
        <v>1944</v>
      </c>
      <c r="H72" s="9">
        <f t="shared" si="5"/>
        <v>38.880000000000003</v>
      </c>
      <c r="I72" s="10"/>
    </row>
    <row r="73" spans="1:9">
      <c r="A73" s="5">
        <v>76</v>
      </c>
      <c r="B73" s="6" t="s">
        <v>85</v>
      </c>
      <c r="C73" s="7" t="s">
        <v>83</v>
      </c>
      <c r="D73" s="7">
        <v>90</v>
      </c>
      <c r="E73" s="7">
        <v>960</v>
      </c>
      <c r="F73" s="8">
        <f t="shared" si="3"/>
        <v>576</v>
      </c>
      <c r="G73" s="9">
        <f t="shared" si="4"/>
        <v>3456</v>
      </c>
      <c r="H73" s="9">
        <f t="shared" si="5"/>
        <v>311.04000000000002</v>
      </c>
      <c r="I73" s="10"/>
    </row>
    <row r="74" spans="1:9">
      <c r="A74" s="5">
        <v>77</v>
      </c>
      <c r="B74" s="6" t="s">
        <v>86</v>
      </c>
      <c r="C74" s="7" t="s">
        <v>12</v>
      </c>
      <c r="D74" s="7">
        <v>5</v>
      </c>
      <c r="E74" s="7">
        <v>3050</v>
      </c>
      <c r="F74" s="8">
        <f t="shared" si="3"/>
        <v>1830</v>
      </c>
      <c r="G74" s="9">
        <f t="shared" si="4"/>
        <v>10980</v>
      </c>
      <c r="H74" s="9">
        <f t="shared" si="5"/>
        <v>54.9</v>
      </c>
      <c r="I74" s="10"/>
    </row>
    <row r="75" spans="1:9">
      <c r="A75" s="5">
        <v>78</v>
      </c>
      <c r="B75" s="6" t="s">
        <v>87</v>
      </c>
      <c r="C75" s="7" t="s">
        <v>12</v>
      </c>
      <c r="D75" s="7">
        <v>5</v>
      </c>
      <c r="E75" s="7">
        <v>1500</v>
      </c>
      <c r="F75" s="8">
        <f t="shared" si="3"/>
        <v>900</v>
      </c>
      <c r="G75" s="9">
        <f t="shared" si="4"/>
        <v>5400</v>
      </c>
      <c r="H75" s="9">
        <f t="shared" si="5"/>
        <v>27</v>
      </c>
      <c r="I75" s="10"/>
    </row>
    <row r="76" spans="1:9">
      <c r="A76" s="5">
        <v>79</v>
      </c>
      <c r="B76" s="6" t="s">
        <v>88</v>
      </c>
      <c r="C76" s="7" t="s">
        <v>12</v>
      </c>
      <c r="D76" s="7">
        <v>15000</v>
      </c>
      <c r="E76" s="7">
        <v>2.5</v>
      </c>
      <c r="F76" s="8">
        <f t="shared" si="3"/>
        <v>1.5</v>
      </c>
      <c r="G76" s="9">
        <f t="shared" si="4"/>
        <v>9</v>
      </c>
      <c r="H76" s="9">
        <f t="shared" si="5"/>
        <v>135</v>
      </c>
      <c r="I76" s="10"/>
    </row>
    <row r="77" spans="1:9">
      <c r="A77" s="5">
        <v>80</v>
      </c>
      <c r="B77" s="6" t="s">
        <v>89</v>
      </c>
      <c r="C77" s="7" t="s">
        <v>12</v>
      </c>
      <c r="D77" s="7">
        <v>20000</v>
      </c>
      <c r="E77" s="7">
        <v>2.6</v>
      </c>
      <c r="F77" s="8">
        <f t="shared" si="3"/>
        <v>1.56</v>
      </c>
      <c r="G77" s="9">
        <f t="shared" si="4"/>
        <v>9.36</v>
      </c>
      <c r="H77" s="9">
        <f t="shared" si="5"/>
        <v>187.2</v>
      </c>
      <c r="I77" s="10"/>
    </row>
    <row r="78" spans="1:9">
      <c r="A78" s="5">
        <v>81</v>
      </c>
      <c r="B78" s="6" t="s">
        <v>90</v>
      </c>
      <c r="C78" s="7" t="s">
        <v>12</v>
      </c>
      <c r="D78" s="7">
        <v>5000</v>
      </c>
      <c r="E78" s="17">
        <v>5</v>
      </c>
      <c r="F78" s="8">
        <f t="shared" si="3"/>
        <v>3</v>
      </c>
      <c r="G78" s="9">
        <f t="shared" si="4"/>
        <v>18</v>
      </c>
      <c r="H78" s="9">
        <f t="shared" si="5"/>
        <v>90</v>
      </c>
      <c r="I78" s="10"/>
    </row>
    <row r="79" spans="1:9">
      <c r="A79" s="5">
        <v>82</v>
      </c>
      <c r="B79" s="6" t="s">
        <v>91</v>
      </c>
      <c r="C79" s="7" t="s">
        <v>12</v>
      </c>
      <c r="D79" s="7">
        <v>200</v>
      </c>
      <c r="E79" s="7">
        <v>17.8</v>
      </c>
      <c r="F79" s="8">
        <f t="shared" si="3"/>
        <v>10.68</v>
      </c>
      <c r="G79" s="9">
        <f t="shared" si="4"/>
        <v>64.08</v>
      </c>
      <c r="H79" s="9">
        <f t="shared" si="5"/>
        <v>12.816000000000001</v>
      </c>
      <c r="I79" s="10"/>
    </row>
    <row r="80" spans="1:9">
      <c r="A80" s="5">
        <v>83</v>
      </c>
      <c r="B80" s="6" t="s">
        <v>92</v>
      </c>
      <c r="C80" s="7" t="s">
        <v>23</v>
      </c>
      <c r="D80" s="7">
        <v>20</v>
      </c>
      <c r="E80" s="7">
        <v>750</v>
      </c>
      <c r="F80" s="8">
        <f t="shared" si="3"/>
        <v>450</v>
      </c>
      <c r="G80" s="9">
        <f t="shared" si="4"/>
        <v>2700</v>
      </c>
      <c r="H80" s="9">
        <f t="shared" si="5"/>
        <v>54</v>
      </c>
      <c r="I80" s="10"/>
    </row>
    <row r="81" spans="1:9">
      <c r="A81" s="5">
        <v>84</v>
      </c>
      <c r="B81" s="6" t="s">
        <v>93</v>
      </c>
      <c r="C81" s="7" t="s">
        <v>23</v>
      </c>
      <c r="D81" s="7">
        <v>30</v>
      </c>
      <c r="E81" s="7">
        <v>460</v>
      </c>
      <c r="F81" s="8">
        <f t="shared" si="3"/>
        <v>276</v>
      </c>
      <c r="G81" s="9">
        <f t="shared" si="4"/>
        <v>1656</v>
      </c>
      <c r="H81" s="9">
        <f t="shared" si="5"/>
        <v>49.68</v>
      </c>
      <c r="I81" s="10"/>
    </row>
    <row r="82" spans="1:9">
      <c r="A82" s="5">
        <v>85</v>
      </c>
      <c r="B82" s="6" t="s">
        <v>94</v>
      </c>
      <c r="C82" s="7" t="s">
        <v>12</v>
      </c>
      <c r="D82" s="7">
        <v>10000</v>
      </c>
      <c r="E82" s="7">
        <v>16.8</v>
      </c>
      <c r="F82" s="8">
        <f t="shared" si="3"/>
        <v>10.08</v>
      </c>
      <c r="G82" s="9">
        <f t="shared" si="4"/>
        <v>60.480000000000004</v>
      </c>
      <c r="H82" s="9">
        <f t="shared" si="5"/>
        <v>604.79999999999995</v>
      </c>
      <c r="I82" s="10"/>
    </row>
    <row r="83" spans="1:9">
      <c r="A83" s="5">
        <v>86</v>
      </c>
      <c r="B83" s="6" t="s">
        <v>95</v>
      </c>
      <c r="C83" s="7" t="s">
        <v>96</v>
      </c>
      <c r="D83" s="7">
        <v>50</v>
      </c>
      <c r="E83" s="7">
        <v>580</v>
      </c>
      <c r="F83" s="8">
        <f t="shared" si="3"/>
        <v>348</v>
      </c>
      <c r="G83" s="9">
        <f t="shared" si="4"/>
        <v>2088</v>
      </c>
      <c r="H83" s="9">
        <f t="shared" si="5"/>
        <v>104.4</v>
      </c>
      <c r="I83" s="10"/>
    </row>
    <row r="84" spans="1:9">
      <c r="A84" s="5">
        <v>87</v>
      </c>
      <c r="B84" s="6" t="s">
        <v>97</v>
      </c>
      <c r="C84" s="7" t="s">
        <v>96</v>
      </c>
      <c r="D84" s="7">
        <v>50</v>
      </c>
      <c r="E84" s="7">
        <v>710</v>
      </c>
      <c r="F84" s="8">
        <f t="shared" si="3"/>
        <v>426</v>
      </c>
      <c r="G84" s="9">
        <f t="shared" si="4"/>
        <v>2556</v>
      </c>
      <c r="H84" s="9">
        <f t="shared" si="5"/>
        <v>127.8</v>
      </c>
      <c r="I84" s="10"/>
    </row>
    <row r="85" spans="1:9">
      <c r="A85" s="5">
        <v>88</v>
      </c>
      <c r="B85" s="6" t="s">
        <v>98</v>
      </c>
      <c r="C85" s="7" t="s">
        <v>99</v>
      </c>
      <c r="D85" s="7">
        <v>300</v>
      </c>
      <c r="E85" s="7">
        <v>290</v>
      </c>
      <c r="F85" s="8">
        <f t="shared" si="3"/>
        <v>174</v>
      </c>
      <c r="G85" s="9">
        <f t="shared" si="4"/>
        <v>1044</v>
      </c>
      <c r="H85" s="9">
        <f t="shared" si="5"/>
        <v>313.2</v>
      </c>
      <c r="I85" s="10"/>
    </row>
    <row r="86" spans="1:9">
      <c r="A86" s="5">
        <v>89</v>
      </c>
      <c r="B86" s="6" t="s">
        <v>100</v>
      </c>
      <c r="C86" s="7" t="s">
        <v>99</v>
      </c>
      <c r="D86" s="7">
        <v>300</v>
      </c>
      <c r="E86" s="7">
        <v>330</v>
      </c>
      <c r="F86" s="8">
        <f t="shared" si="3"/>
        <v>198</v>
      </c>
      <c r="G86" s="9">
        <f t="shared" si="4"/>
        <v>1188</v>
      </c>
      <c r="H86" s="9">
        <f t="shared" si="5"/>
        <v>356.4</v>
      </c>
      <c r="I86" s="10"/>
    </row>
    <row r="87" spans="1:9">
      <c r="A87" s="5">
        <v>90</v>
      </c>
      <c r="B87" s="6" t="s">
        <v>101</v>
      </c>
      <c r="C87" s="7" t="s">
        <v>99</v>
      </c>
      <c r="D87" s="7">
        <v>1000</v>
      </c>
      <c r="E87" s="7">
        <v>260</v>
      </c>
      <c r="F87" s="8">
        <f t="shared" si="3"/>
        <v>156</v>
      </c>
      <c r="G87" s="9">
        <f t="shared" si="4"/>
        <v>936</v>
      </c>
      <c r="H87" s="9">
        <f t="shared" si="5"/>
        <v>936</v>
      </c>
      <c r="I87" s="10"/>
    </row>
    <row r="88" spans="1:9">
      <c r="A88" s="5">
        <v>91</v>
      </c>
      <c r="B88" s="6" t="s">
        <v>102</v>
      </c>
      <c r="C88" s="7" t="s">
        <v>12</v>
      </c>
      <c r="D88" s="7">
        <v>100</v>
      </c>
      <c r="E88" s="7">
        <v>2.9</v>
      </c>
      <c r="F88" s="8">
        <f t="shared" si="3"/>
        <v>1.74</v>
      </c>
      <c r="G88" s="9">
        <f t="shared" si="4"/>
        <v>10.44</v>
      </c>
      <c r="H88" s="9">
        <f t="shared" si="5"/>
        <v>1.044</v>
      </c>
      <c r="I88" s="10"/>
    </row>
    <row r="89" spans="1:9">
      <c r="A89" s="5">
        <v>92</v>
      </c>
      <c r="B89" s="6" t="s">
        <v>103</v>
      </c>
      <c r="C89" s="7" t="s">
        <v>23</v>
      </c>
      <c r="D89" s="7">
        <v>6</v>
      </c>
      <c r="E89" s="7">
        <v>1050</v>
      </c>
      <c r="F89" s="8">
        <f t="shared" si="3"/>
        <v>630</v>
      </c>
      <c r="G89" s="9">
        <f t="shared" si="4"/>
        <v>3780</v>
      </c>
      <c r="H89" s="9">
        <f t="shared" si="5"/>
        <v>22.68</v>
      </c>
      <c r="I89" s="10"/>
    </row>
    <row r="90" spans="1:9">
      <c r="A90" s="5">
        <v>93</v>
      </c>
      <c r="B90" s="6" t="s">
        <v>104</v>
      </c>
      <c r="C90" s="7" t="s">
        <v>23</v>
      </c>
      <c r="D90" s="7">
        <v>4</v>
      </c>
      <c r="E90" s="7">
        <v>1380</v>
      </c>
      <c r="F90" s="8">
        <f t="shared" si="3"/>
        <v>828</v>
      </c>
      <c r="G90" s="9">
        <f t="shared" si="4"/>
        <v>4968</v>
      </c>
      <c r="H90" s="9">
        <f t="shared" si="5"/>
        <v>19.872</v>
      </c>
      <c r="I90" s="10"/>
    </row>
    <row r="91" spans="1:9" ht="25.5">
      <c r="A91" s="5">
        <v>94</v>
      </c>
      <c r="B91" s="6" t="s">
        <v>105</v>
      </c>
      <c r="C91" s="7" t="s">
        <v>12</v>
      </c>
      <c r="D91" s="7">
        <v>150</v>
      </c>
      <c r="E91" s="7">
        <v>630</v>
      </c>
      <c r="F91" s="8">
        <f t="shared" si="3"/>
        <v>378</v>
      </c>
      <c r="G91" s="9">
        <f t="shared" si="4"/>
        <v>2268</v>
      </c>
      <c r="H91" s="9">
        <f t="shared" si="5"/>
        <v>340.2</v>
      </c>
      <c r="I91" s="10"/>
    </row>
    <row r="92" spans="1:9">
      <c r="A92" s="5">
        <v>95</v>
      </c>
      <c r="B92" s="6" t="s">
        <v>106</v>
      </c>
      <c r="C92" s="7" t="s">
        <v>12</v>
      </c>
      <c r="D92" s="7">
        <v>15</v>
      </c>
      <c r="E92" s="7">
        <v>1540</v>
      </c>
      <c r="F92" s="8">
        <f t="shared" si="3"/>
        <v>924</v>
      </c>
      <c r="G92" s="9">
        <f t="shared" si="4"/>
        <v>5544</v>
      </c>
      <c r="H92" s="9">
        <f t="shared" si="5"/>
        <v>83.16</v>
      </c>
      <c r="I92" s="10"/>
    </row>
    <row r="93" spans="1:9" ht="25.5">
      <c r="A93" s="5">
        <v>96</v>
      </c>
      <c r="B93" s="6" t="s">
        <v>107</v>
      </c>
      <c r="C93" s="7" t="s">
        <v>12</v>
      </c>
      <c r="D93" s="7">
        <v>10</v>
      </c>
      <c r="E93" s="7">
        <v>1630</v>
      </c>
      <c r="F93" s="8">
        <f t="shared" si="3"/>
        <v>978</v>
      </c>
      <c r="G93" s="9">
        <f t="shared" si="4"/>
        <v>5868</v>
      </c>
      <c r="H93" s="9">
        <f t="shared" si="5"/>
        <v>58.68</v>
      </c>
      <c r="I93" s="10"/>
    </row>
    <row r="94" spans="1:9">
      <c r="A94" s="5">
        <v>97</v>
      </c>
      <c r="B94" s="6" t="s">
        <v>108</v>
      </c>
      <c r="C94" s="7" t="s">
        <v>12</v>
      </c>
      <c r="D94" s="7">
        <v>20</v>
      </c>
      <c r="E94" s="7">
        <v>640</v>
      </c>
      <c r="F94" s="8">
        <f t="shared" si="3"/>
        <v>384</v>
      </c>
      <c r="G94" s="9">
        <f t="shared" si="4"/>
        <v>2304</v>
      </c>
      <c r="H94" s="9">
        <f t="shared" si="5"/>
        <v>46.08</v>
      </c>
      <c r="I94" s="10"/>
    </row>
    <row r="95" spans="1:9">
      <c r="A95" s="5">
        <v>98</v>
      </c>
      <c r="B95" s="6" t="s">
        <v>109</v>
      </c>
      <c r="C95" s="7" t="s">
        <v>23</v>
      </c>
      <c r="D95" s="7">
        <v>15</v>
      </c>
      <c r="E95" s="7">
        <v>720</v>
      </c>
      <c r="F95" s="8">
        <f t="shared" si="3"/>
        <v>432</v>
      </c>
      <c r="G95" s="9">
        <f t="shared" si="4"/>
        <v>2592</v>
      </c>
      <c r="H95" s="9">
        <f t="shared" si="5"/>
        <v>38.880000000000003</v>
      </c>
      <c r="I95" s="10"/>
    </row>
    <row r="96" spans="1:9">
      <c r="A96" s="5">
        <v>99</v>
      </c>
      <c r="B96" s="6" t="s">
        <v>110</v>
      </c>
      <c r="C96" s="7" t="s">
        <v>23</v>
      </c>
      <c r="D96" s="7">
        <v>5</v>
      </c>
      <c r="E96" s="7">
        <v>410</v>
      </c>
      <c r="F96" s="8">
        <f t="shared" si="3"/>
        <v>246</v>
      </c>
      <c r="G96" s="9">
        <f t="shared" si="4"/>
        <v>1476</v>
      </c>
      <c r="H96" s="9">
        <f t="shared" si="5"/>
        <v>7.38</v>
      </c>
      <c r="I96" s="10"/>
    </row>
    <row r="97" spans="1:9">
      <c r="A97" s="5">
        <v>100</v>
      </c>
      <c r="B97" s="6" t="s">
        <v>111</v>
      </c>
      <c r="C97" s="7" t="s">
        <v>12</v>
      </c>
      <c r="D97" s="7">
        <v>400</v>
      </c>
      <c r="E97" s="7">
        <v>14.6</v>
      </c>
      <c r="F97" s="8">
        <f t="shared" si="3"/>
        <v>8.76</v>
      </c>
      <c r="G97" s="9">
        <f t="shared" si="4"/>
        <v>52.56</v>
      </c>
      <c r="H97" s="9">
        <f t="shared" si="5"/>
        <v>21.024000000000001</v>
      </c>
      <c r="I97" s="10"/>
    </row>
    <row r="98" spans="1:9">
      <c r="A98" s="5">
        <v>101</v>
      </c>
      <c r="B98" s="6" t="s">
        <v>112</v>
      </c>
      <c r="C98" s="7" t="s">
        <v>12</v>
      </c>
      <c r="D98" s="7">
        <v>400</v>
      </c>
      <c r="E98" s="7">
        <v>60</v>
      </c>
      <c r="F98" s="8">
        <f t="shared" si="3"/>
        <v>36</v>
      </c>
      <c r="G98" s="9">
        <f t="shared" si="4"/>
        <v>216</v>
      </c>
      <c r="H98" s="9">
        <f t="shared" si="5"/>
        <v>86.4</v>
      </c>
      <c r="I98" s="10"/>
    </row>
    <row r="99" spans="1:9">
      <c r="A99" s="5">
        <v>102</v>
      </c>
      <c r="B99" s="6" t="s">
        <v>113</v>
      </c>
      <c r="C99" s="7" t="s">
        <v>12</v>
      </c>
      <c r="D99" s="7">
        <v>160</v>
      </c>
      <c r="E99" s="7">
        <v>950</v>
      </c>
      <c r="F99" s="8">
        <f t="shared" si="3"/>
        <v>570</v>
      </c>
      <c r="G99" s="9">
        <f t="shared" si="4"/>
        <v>3420</v>
      </c>
      <c r="H99" s="9">
        <f t="shared" si="5"/>
        <v>547.20000000000005</v>
      </c>
      <c r="I99" s="10"/>
    </row>
    <row r="100" spans="1:9">
      <c r="A100" s="5">
        <v>103</v>
      </c>
      <c r="B100" s="6" t="s">
        <v>114</v>
      </c>
      <c r="C100" s="7" t="s">
        <v>12</v>
      </c>
      <c r="D100" s="7">
        <v>700</v>
      </c>
      <c r="E100" s="7">
        <v>1.95</v>
      </c>
      <c r="F100" s="8">
        <f t="shared" si="3"/>
        <v>1.17</v>
      </c>
      <c r="G100" s="9">
        <f t="shared" si="4"/>
        <v>7.02</v>
      </c>
      <c r="H100" s="9">
        <f t="shared" si="5"/>
        <v>4.9139999999999997</v>
      </c>
      <c r="I100" s="10"/>
    </row>
    <row r="101" spans="1:9">
      <c r="A101" s="5">
        <v>104</v>
      </c>
      <c r="B101" s="6" t="s">
        <v>115</v>
      </c>
      <c r="C101" s="7" t="s">
        <v>12</v>
      </c>
      <c r="D101" s="7">
        <v>2000</v>
      </c>
      <c r="E101" s="7">
        <v>82</v>
      </c>
      <c r="F101" s="8">
        <f t="shared" si="3"/>
        <v>49.199999999999996</v>
      </c>
      <c r="G101" s="9">
        <f t="shared" si="4"/>
        <v>295.2</v>
      </c>
      <c r="H101" s="9">
        <f t="shared" si="5"/>
        <v>590.4</v>
      </c>
      <c r="I101" s="10"/>
    </row>
    <row r="102" spans="1:9">
      <c r="A102" s="5">
        <v>105</v>
      </c>
      <c r="B102" s="6" t="s">
        <v>116</v>
      </c>
      <c r="C102" s="7" t="s">
        <v>12</v>
      </c>
      <c r="D102" s="7">
        <v>1500</v>
      </c>
      <c r="E102" s="7">
        <v>5.2</v>
      </c>
      <c r="F102" s="8">
        <f t="shared" si="3"/>
        <v>3.12</v>
      </c>
      <c r="G102" s="9">
        <f t="shared" si="4"/>
        <v>18.72</v>
      </c>
      <c r="H102" s="9">
        <f t="shared" si="5"/>
        <v>28.08</v>
      </c>
      <c r="I102" s="10"/>
    </row>
    <row r="103" spans="1:9">
      <c r="A103" s="5">
        <v>106</v>
      </c>
      <c r="B103" s="6" t="s">
        <v>117</v>
      </c>
      <c r="C103" s="7" t="s">
        <v>12</v>
      </c>
      <c r="D103" s="7">
        <v>1000</v>
      </c>
      <c r="E103" s="7">
        <v>9.3000000000000007</v>
      </c>
      <c r="F103" s="8">
        <f t="shared" si="3"/>
        <v>5.58</v>
      </c>
      <c r="G103" s="9">
        <f t="shared" si="4"/>
        <v>33.480000000000004</v>
      </c>
      <c r="H103" s="9">
        <f t="shared" si="5"/>
        <v>33.480000000000004</v>
      </c>
      <c r="I103" s="10"/>
    </row>
    <row r="104" spans="1:9">
      <c r="A104" s="5">
        <v>107</v>
      </c>
      <c r="B104" s="6" t="s">
        <v>118</v>
      </c>
      <c r="C104" s="7" t="s">
        <v>12</v>
      </c>
      <c r="D104" s="7">
        <v>4000</v>
      </c>
      <c r="E104" s="7">
        <v>5.9</v>
      </c>
      <c r="F104" s="8">
        <f t="shared" si="3"/>
        <v>3.54</v>
      </c>
      <c r="G104" s="9">
        <f t="shared" si="4"/>
        <v>21.240000000000002</v>
      </c>
      <c r="H104" s="9">
        <f t="shared" si="5"/>
        <v>84.960000000000008</v>
      </c>
      <c r="I104" s="10"/>
    </row>
    <row r="105" spans="1:9">
      <c r="A105" s="5">
        <v>108</v>
      </c>
      <c r="B105" s="6" t="s">
        <v>119</v>
      </c>
      <c r="C105" s="7" t="s">
        <v>12</v>
      </c>
      <c r="D105" s="7">
        <v>2500</v>
      </c>
      <c r="E105" s="7">
        <v>8.1999999999999993</v>
      </c>
      <c r="F105" s="8">
        <f t="shared" si="3"/>
        <v>4.92</v>
      </c>
      <c r="G105" s="9">
        <f t="shared" si="4"/>
        <v>29.52</v>
      </c>
      <c r="H105" s="9">
        <f t="shared" si="5"/>
        <v>73.8</v>
      </c>
      <c r="I105" s="10"/>
    </row>
    <row r="106" spans="1:9">
      <c r="A106" s="5">
        <v>109</v>
      </c>
      <c r="B106" s="6" t="s">
        <v>120</v>
      </c>
      <c r="C106" s="7" t="s">
        <v>12</v>
      </c>
      <c r="D106" s="7">
        <v>300</v>
      </c>
      <c r="E106" s="7">
        <v>4.9000000000000004</v>
      </c>
      <c r="F106" s="8">
        <f t="shared" si="3"/>
        <v>2.9400000000000004</v>
      </c>
      <c r="G106" s="9">
        <f t="shared" si="4"/>
        <v>17.64</v>
      </c>
      <c r="H106" s="9">
        <f t="shared" si="5"/>
        <v>5.2919999999999998</v>
      </c>
      <c r="I106" s="10"/>
    </row>
    <row r="107" spans="1:9">
      <c r="A107" s="5">
        <v>110</v>
      </c>
      <c r="B107" s="6" t="s">
        <v>121</v>
      </c>
      <c r="C107" s="7" t="s">
        <v>12</v>
      </c>
      <c r="D107" s="7">
        <v>6</v>
      </c>
      <c r="E107" s="7">
        <v>2560</v>
      </c>
      <c r="F107" s="8">
        <f t="shared" si="3"/>
        <v>1536</v>
      </c>
      <c r="G107" s="9">
        <f t="shared" si="4"/>
        <v>9216</v>
      </c>
      <c r="H107" s="9">
        <f t="shared" si="5"/>
        <v>55.295999999999999</v>
      </c>
      <c r="I107" s="10"/>
    </row>
    <row r="108" spans="1:9">
      <c r="A108" s="5">
        <v>111</v>
      </c>
      <c r="B108" s="6" t="s">
        <v>122</v>
      </c>
      <c r="C108" s="7" t="s">
        <v>12</v>
      </c>
      <c r="D108" s="7">
        <v>200</v>
      </c>
      <c r="E108" s="7">
        <v>10.5</v>
      </c>
      <c r="F108" s="8">
        <f t="shared" si="3"/>
        <v>6.3</v>
      </c>
      <c r="G108" s="9">
        <f t="shared" si="4"/>
        <v>37.799999999999997</v>
      </c>
      <c r="H108" s="9">
        <f t="shared" si="5"/>
        <v>7.5599999999999987</v>
      </c>
      <c r="I108" s="10"/>
    </row>
    <row r="109" spans="1:9">
      <c r="A109" s="5">
        <v>112</v>
      </c>
      <c r="B109" s="15" t="s">
        <v>123</v>
      </c>
      <c r="C109" s="17" t="s">
        <v>12</v>
      </c>
      <c r="D109" s="17">
        <v>500</v>
      </c>
      <c r="E109" s="17">
        <v>6.4</v>
      </c>
      <c r="F109" s="8">
        <f t="shared" si="3"/>
        <v>3.84</v>
      </c>
      <c r="G109" s="9">
        <f t="shared" si="4"/>
        <v>23.04</v>
      </c>
      <c r="H109" s="9">
        <f t="shared" si="5"/>
        <v>11.52</v>
      </c>
      <c r="I109" s="10"/>
    </row>
    <row r="110" spans="1:9">
      <c r="A110" s="5">
        <v>113</v>
      </c>
      <c r="B110" s="15" t="s">
        <v>124</v>
      </c>
      <c r="C110" s="17" t="s">
        <v>12</v>
      </c>
      <c r="D110" s="17">
        <v>500</v>
      </c>
      <c r="E110" s="17">
        <v>3.1</v>
      </c>
      <c r="F110" s="8">
        <f t="shared" si="3"/>
        <v>1.8599999999999999</v>
      </c>
      <c r="G110" s="9">
        <f t="shared" si="4"/>
        <v>11.16</v>
      </c>
      <c r="H110" s="9">
        <f t="shared" si="5"/>
        <v>5.58</v>
      </c>
      <c r="I110" s="10"/>
    </row>
    <row r="111" spans="1:9">
      <c r="A111" s="5">
        <v>114</v>
      </c>
      <c r="B111" s="6" t="s">
        <v>125</v>
      </c>
      <c r="C111" s="7" t="s">
        <v>99</v>
      </c>
      <c r="D111" s="7">
        <v>15000</v>
      </c>
      <c r="E111" s="7">
        <v>35</v>
      </c>
      <c r="F111" s="8">
        <f t="shared" si="3"/>
        <v>21</v>
      </c>
      <c r="G111" s="9">
        <f t="shared" si="4"/>
        <v>126</v>
      </c>
      <c r="H111" s="9">
        <f t="shared" si="5"/>
        <v>1890</v>
      </c>
      <c r="I111" s="10"/>
    </row>
    <row r="112" spans="1:9">
      <c r="A112" s="5">
        <v>115</v>
      </c>
      <c r="B112" s="6" t="s">
        <v>126</v>
      </c>
      <c r="C112" s="7" t="s">
        <v>12</v>
      </c>
      <c r="D112" s="7">
        <v>20</v>
      </c>
      <c r="E112" s="7">
        <v>500</v>
      </c>
      <c r="F112" s="8">
        <f t="shared" si="3"/>
        <v>300</v>
      </c>
      <c r="G112" s="9">
        <f t="shared" si="4"/>
        <v>1800</v>
      </c>
      <c r="H112" s="9">
        <f t="shared" si="5"/>
        <v>36</v>
      </c>
      <c r="I112" s="10"/>
    </row>
    <row r="113" spans="1:9">
      <c r="A113" s="5">
        <v>116</v>
      </c>
      <c r="B113" s="6" t="s">
        <v>127</v>
      </c>
      <c r="C113" s="7" t="s">
        <v>12</v>
      </c>
      <c r="D113" s="7">
        <v>20</v>
      </c>
      <c r="E113" s="7">
        <v>1100</v>
      </c>
      <c r="F113" s="8">
        <f t="shared" si="3"/>
        <v>660</v>
      </c>
      <c r="G113" s="9">
        <f t="shared" si="4"/>
        <v>3960</v>
      </c>
      <c r="H113" s="9">
        <f t="shared" si="5"/>
        <v>79.2</v>
      </c>
      <c r="I113" s="10"/>
    </row>
    <row r="114" spans="1:9">
      <c r="A114" s="5">
        <v>117</v>
      </c>
      <c r="B114" s="6" t="s">
        <v>128</v>
      </c>
      <c r="C114" s="7" t="s">
        <v>129</v>
      </c>
      <c r="D114" s="7">
        <v>850</v>
      </c>
      <c r="E114" s="7">
        <v>1510</v>
      </c>
      <c r="F114" s="8">
        <f t="shared" si="3"/>
        <v>906</v>
      </c>
      <c r="G114" s="9">
        <f t="shared" si="4"/>
        <v>5436</v>
      </c>
      <c r="H114" s="9">
        <f t="shared" si="5"/>
        <v>4620.6000000000004</v>
      </c>
      <c r="I114" s="10"/>
    </row>
    <row r="115" spans="1:9">
      <c r="A115" s="5">
        <v>118</v>
      </c>
      <c r="B115" s="6" t="s">
        <v>130</v>
      </c>
      <c r="C115" s="7" t="s">
        <v>129</v>
      </c>
      <c r="D115" s="7">
        <v>100</v>
      </c>
      <c r="E115" s="7">
        <v>1510</v>
      </c>
      <c r="F115" s="8">
        <f t="shared" si="3"/>
        <v>906</v>
      </c>
      <c r="G115" s="9">
        <f t="shared" si="4"/>
        <v>5436</v>
      </c>
      <c r="H115" s="9">
        <f t="shared" si="5"/>
        <v>543.6</v>
      </c>
      <c r="I115" s="10"/>
    </row>
    <row r="116" spans="1:9" ht="25.5">
      <c r="A116" s="5">
        <v>119</v>
      </c>
      <c r="B116" s="15" t="s">
        <v>131</v>
      </c>
      <c r="C116" s="17" t="s">
        <v>12</v>
      </c>
      <c r="D116" s="17">
        <v>1000</v>
      </c>
      <c r="E116" s="17">
        <v>11.6</v>
      </c>
      <c r="F116" s="8">
        <f t="shared" si="3"/>
        <v>6.96</v>
      </c>
      <c r="G116" s="9">
        <f t="shared" si="4"/>
        <v>41.76</v>
      </c>
      <c r="H116" s="9">
        <f t="shared" si="5"/>
        <v>41.76</v>
      </c>
      <c r="I116" s="10"/>
    </row>
    <row r="117" spans="1:9">
      <c r="A117" s="5">
        <v>120</v>
      </c>
      <c r="B117" s="15" t="s">
        <v>132</v>
      </c>
      <c r="C117" s="17" t="s">
        <v>12</v>
      </c>
      <c r="D117" s="17">
        <v>30</v>
      </c>
      <c r="E117" s="17">
        <v>450</v>
      </c>
      <c r="F117" s="8">
        <f t="shared" si="3"/>
        <v>270</v>
      </c>
      <c r="G117" s="9">
        <f t="shared" si="4"/>
        <v>1620</v>
      </c>
      <c r="H117" s="9">
        <f t="shared" si="5"/>
        <v>48.6</v>
      </c>
      <c r="I117" s="10"/>
    </row>
    <row r="118" spans="1:9">
      <c r="A118" s="5">
        <v>121</v>
      </c>
      <c r="B118" s="6" t="s">
        <v>133</v>
      </c>
      <c r="C118" s="7" t="s">
        <v>12</v>
      </c>
      <c r="D118" s="7">
        <v>15</v>
      </c>
      <c r="E118" s="7">
        <v>520</v>
      </c>
      <c r="F118" s="8">
        <f t="shared" si="3"/>
        <v>312</v>
      </c>
      <c r="G118" s="9">
        <f t="shared" si="4"/>
        <v>1872</v>
      </c>
      <c r="H118" s="9">
        <f t="shared" si="5"/>
        <v>28.08</v>
      </c>
      <c r="I118" s="10"/>
    </row>
    <row r="119" spans="1:9">
      <c r="A119" s="5">
        <v>122</v>
      </c>
      <c r="B119" s="6" t="s">
        <v>134</v>
      </c>
      <c r="C119" s="7" t="s">
        <v>12</v>
      </c>
      <c r="D119" s="7">
        <v>3000</v>
      </c>
      <c r="E119" s="7">
        <v>120</v>
      </c>
      <c r="F119" s="8">
        <f t="shared" si="3"/>
        <v>72</v>
      </c>
      <c r="G119" s="9">
        <f t="shared" si="4"/>
        <v>432</v>
      </c>
      <c r="H119" s="9">
        <f t="shared" si="5"/>
        <v>1296</v>
      </c>
      <c r="I119" s="10"/>
    </row>
    <row r="120" spans="1:9">
      <c r="A120" s="5">
        <v>123</v>
      </c>
      <c r="B120" s="15" t="s">
        <v>135</v>
      </c>
      <c r="C120" s="17" t="s">
        <v>12</v>
      </c>
      <c r="D120" s="17">
        <v>1000</v>
      </c>
      <c r="E120" s="17">
        <v>12.5</v>
      </c>
      <c r="F120" s="8">
        <f t="shared" si="3"/>
        <v>7.5</v>
      </c>
      <c r="G120" s="9">
        <f t="shared" si="4"/>
        <v>45</v>
      </c>
      <c r="H120" s="9">
        <f t="shared" si="5"/>
        <v>45</v>
      </c>
      <c r="I120" s="10"/>
    </row>
    <row r="121" spans="1:9" ht="25.5">
      <c r="A121" s="5">
        <v>124</v>
      </c>
      <c r="B121" s="15" t="s">
        <v>136</v>
      </c>
      <c r="C121" s="17" t="s">
        <v>12</v>
      </c>
      <c r="D121" s="17">
        <v>100</v>
      </c>
      <c r="E121" s="17">
        <v>12</v>
      </c>
      <c r="F121" s="8">
        <f t="shared" si="3"/>
        <v>7.1999999999999993</v>
      </c>
      <c r="G121" s="9">
        <f t="shared" si="4"/>
        <v>43.199999999999996</v>
      </c>
      <c r="H121" s="9">
        <f t="shared" si="5"/>
        <v>4.32</v>
      </c>
      <c r="I121" s="10"/>
    </row>
    <row r="122" spans="1:9">
      <c r="A122" s="5">
        <v>125</v>
      </c>
      <c r="B122" s="15" t="s">
        <v>137</v>
      </c>
      <c r="C122" s="17" t="s">
        <v>12</v>
      </c>
      <c r="D122" s="17">
        <v>600</v>
      </c>
      <c r="E122" s="17">
        <v>12.5</v>
      </c>
      <c r="F122" s="8">
        <f t="shared" si="3"/>
        <v>7.5</v>
      </c>
      <c r="G122" s="9">
        <f t="shared" si="4"/>
        <v>45</v>
      </c>
      <c r="H122" s="9">
        <f t="shared" si="5"/>
        <v>27</v>
      </c>
      <c r="I122" s="10"/>
    </row>
    <row r="123" spans="1:9">
      <c r="A123" s="5">
        <v>126</v>
      </c>
      <c r="B123" s="15" t="s">
        <v>138</v>
      </c>
      <c r="C123" s="17" t="s">
        <v>12</v>
      </c>
      <c r="D123" s="17">
        <v>30</v>
      </c>
      <c r="E123" s="17">
        <v>340</v>
      </c>
      <c r="F123" s="8">
        <f t="shared" si="3"/>
        <v>204</v>
      </c>
      <c r="G123" s="9">
        <f t="shared" si="4"/>
        <v>1224</v>
      </c>
      <c r="H123" s="9">
        <f t="shared" si="5"/>
        <v>36.72</v>
      </c>
      <c r="I123" s="10"/>
    </row>
    <row r="124" spans="1:9">
      <c r="A124" s="5">
        <v>127</v>
      </c>
      <c r="B124" s="15" t="s">
        <v>139</v>
      </c>
      <c r="C124" s="17" t="s">
        <v>12</v>
      </c>
      <c r="D124" s="17">
        <v>20</v>
      </c>
      <c r="E124" s="17">
        <v>100</v>
      </c>
      <c r="F124" s="8">
        <f t="shared" si="3"/>
        <v>60</v>
      </c>
      <c r="G124" s="9">
        <f t="shared" si="4"/>
        <v>360</v>
      </c>
      <c r="H124" s="9">
        <f t="shared" si="5"/>
        <v>7.2</v>
      </c>
      <c r="I124" s="10"/>
    </row>
    <row r="125" spans="1:9">
      <c r="A125" s="5">
        <v>128</v>
      </c>
      <c r="B125" s="15" t="s">
        <v>140</v>
      </c>
      <c r="C125" s="17" t="s">
        <v>12</v>
      </c>
      <c r="D125" s="17">
        <v>20</v>
      </c>
      <c r="E125" s="17">
        <v>1110</v>
      </c>
      <c r="F125" s="8">
        <f t="shared" si="3"/>
        <v>666</v>
      </c>
      <c r="G125" s="9">
        <f t="shared" si="4"/>
        <v>3996</v>
      </c>
      <c r="H125" s="9">
        <f t="shared" si="5"/>
        <v>79.92</v>
      </c>
      <c r="I125" s="10"/>
    </row>
    <row r="126" spans="1:9">
      <c r="A126" s="5">
        <v>129</v>
      </c>
      <c r="B126" s="15" t="s">
        <v>141</v>
      </c>
      <c r="C126" s="17" t="s">
        <v>12</v>
      </c>
      <c r="D126" s="17">
        <v>10</v>
      </c>
      <c r="E126" s="17">
        <v>300</v>
      </c>
      <c r="F126" s="8">
        <f t="shared" si="3"/>
        <v>180</v>
      </c>
      <c r="G126" s="9">
        <f t="shared" si="4"/>
        <v>1080</v>
      </c>
      <c r="H126" s="9">
        <f t="shared" si="5"/>
        <v>10.8</v>
      </c>
      <c r="I126" s="10"/>
    </row>
    <row r="127" spans="1:9">
      <c r="A127" s="5">
        <v>130</v>
      </c>
      <c r="B127" s="15" t="s">
        <v>142</v>
      </c>
      <c r="C127" s="17" t="s">
        <v>12</v>
      </c>
      <c r="D127" s="17">
        <v>2</v>
      </c>
      <c r="E127" s="17">
        <v>106</v>
      </c>
      <c r="F127" s="8">
        <f t="shared" si="3"/>
        <v>63.599999999999994</v>
      </c>
      <c r="G127" s="9">
        <f t="shared" si="4"/>
        <v>381.59999999999997</v>
      </c>
      <c r="H127" s="9">
        <f t="shared" si="5"/>
        <v>0.76319999999999988</v>
      </c>
      <c r="I127" s="10"/>
    </row>
    <row r="128" spans="1:9">
      <c r="A128" s="5">
        <v>131</v>
      </c>
      <c r="B128" s="15" t="s">
        <v>143</v>
      </c>
      <c r="C128" s="17" t="s">
        <v>12</v>
      </c>
      <c r="D128" s="17">
        <v>30</v>
      </c>
      <c r="E128" s="17">
        <v>335</v>
      </c>
      <c r="F128" s="8">
        <f t="shared" si="3"/>
        <v>201</v>
      </c>
      <c r="G128" s="9">
        <f t="shared" si="4"/>
        <v>1206</v>
      </c>
      <c r="H128" s="9">
        <f t="shared" si="5"/>
        <v>36.18</v>
      </c>
      <c r="I128" s="10"/>
    </row>
    <row r="129" spans="1:9">
      <c r="A129" s="5">
        <v>132</v>
      </c>
      <c r="B129" s="15" t="s">
        <v>144</v>
      </c>
      <c r="C129" s="17" t="s">
        <v>12</v>
      </c>
      <c r="D129" s="17">
        <v>20</v>
      </c>
      <c r="E129" s="17">
        <v>2220</v>
      </c>
      <c r="F129" s="8">
        <f t="shared" si="3"/>
        <v>1332</v>
      </c>
      <c r="G129" s="9">
        <f t="shared" si="4"/>
        <v>7992</v>
      </c>
      <c r="H129" s="9">
        <f t="shared" si="5"/>
        <v>159.84</v>
      </c>
      <c r="I129" s="10"/>
    </row>
    <row r="130" spans="1:9">
      <c r="A130" s="5">
        <v>133</v>
      </c>
      <c r="B130" s="6" t="s">
        <v>145</v>
      </c>
      <c r="C130" s="7" t="s">
        <v>12</v>
      </c>
      <c r="D130" s="7">
        <v>20</v>
      </c>
      <c r="E130" s="7">
        <v>2220</v>
      </c>
      <c r="F130" s="8">
        <f t="shared" si="3"/>
        <v>1332</v>
      </c>
      <c r="G130" s="9">
        <f t="shared" si="4"/>
        <v>7992</v>
      </c>
      <c r="H130" s="9">
        <f t="shared" si="5"/>
        <v>159.84</v>
      </c>
      <c r="I130" s="10"/>
    </row>
    <row r="131" spans="1:9">
      <c r="A131" s="5">
        <v>134</v>
      </c>
      <c r="B131" s="6" t="s">
        <v>146</v>
      </c>
      <c r="C131" s="7" t="s">
        <v>12</v>
      </c>
      <c r="D131" s="7">
        <v>20</v>
      </c>
      <c r="E131" s="7">
        <v>2370</v>
      </c>
      <c r="F131" s="8">
        <f t="shared" si="3"/>
        <v>1422</v>
      </c>
      <c r="G131" s="9">
        <f t="shared" si="4"/>
        <v>8532</v>
      </c>
      <c r="H131" s="9">
        <f t="shared" si="5"/>
        <v>170.64</v>
      </c>
      <c r="I131" s="10"/>
    </row>
    <row r="132" spans="1:9">
      <c r="A132" s="5">
        <v>135</v>
      </c>
      <c r="B132" s="6" t="s">
        <v>147</v>
      </c>
      <c r="C132" s="7" t="s">
        <v>12</v>
      </c>
      <c r="D132" s="7">
        <v>10</v>
      </c>
      <c r="E132" s="7">
        <v>2370</v>
      </c>
      <c r="F132" s="8">
        <f t="shared" si="3"/>
        <v>1422</v>
      </c>
      <c r="G132" s="9">
        <f t="shared" si="4"/>
        <v>8532</v>
      </c>
      <c r="H132" s="9">
        <f t="shared" si="5"/>
        <v>85.32</v>
      </c>
      <c r="I132" s="10"/>
    </row>
    <row r="133" spans="1:9">
      <c r="A133" s="5">
        <v>136</v>
      </c>
      <c r="B133" s="6" t="s">
        <v>148</v>
      </c>
      <c r="C133" s="7" t="s">
        <v>12</v>
      </c>
      <c r="D133" s="7">
        <v>10</v>
      </c>
      <c r="E133" s="7">
        <v>2220</v>
      </c>
      <c r="F133" s="8">
        <f t="shared" ref="F133:F196" si="6">E133-E133*0.4</f>
        <v>1332</v>
      </c>
      <c r="G133" s="9">
        <f t="shared" ref="G133:G196" si="7">F133*$J$3</f>
        <v>7992</v>
      </c>
      <c r="H133" s="9">
        <f t="shared" ref="H133:H196" si="8">D133*G133/1000</f>
        <v>79.92</v>
      </c>
      <c r="I133" s="10"/>
    </row>
    <row r="134" spans="1:9">
      <c r="A134" s="5">
        <v>137</v>
      </c>
      <c r="B134" s="6" t="s">
        <v>149</v>
      </c>
      <c r="C134" s="7" t="s">
        <v>12</v>
      </c>
      <c r="D134" s="7">
        <v>10</v>
      </c>
      <c r="E134" s="7">
        <v>2370</v>
      </c>
      <c r="F134" s="8">
        <f t="shared" si="6"/>
        <v>1422</v>
      </c>
      <c r="G134" s="9">
        <f t="shared" si="7"/>
        <v>8532</v>
      </c>
      <c r="H134" s="9">
        <f t="shared" si="8"/>
        <v>85.32</v>
      </c>
      <c r="I134" s="10"/>
    </row>
    <row r="135" spans="1:9">
      <c r="A135" s="5">
        <v>138</v>
      </c>
      <c r="B135" s="6" t="s">
        <v>150</v>
      </c>
      <c r="C135" s="7" t="s">
        <v>12</v>
      </c>
      <c r="D135" s="7">
        <v>10</v>
      </c>
      <c r="E135" s="7">
        <v>7660</v>
      </c>
      <c r="F135" s="8">
        <f t="shared" si="6"/>
        <v>4596</v>
      </c>
      <c r="G135" s="9">
        <f t="shared" si="7"/>
        <v>27576</v>
      </c>
      <c r="H135" s="9">
        <f t="shared" si="8"/>
        <v>275.76</v>
      </c>
      <c r="I135" s="10"/>
    </row>
    <row r="136" spans="1:9">
      <c r="A136" s="5">
        <v>139</v>
      </c>
      <c r="B136" s="6" t="s">
        <v>151</v>
      </c>
      <c r="C136" s="7" t="s">
        <v>12</v>
      </c>
      <c r="D136" s="7">
        <v>10</v>
      </c>
      <c r="E136" s="7">
        <v>2910</v>
      </c>
      <c r="F136" s="8">
        <f t="shared" si="6"/>
        <v>1746</v>
      </c>
      <c r="G136" s="9">
        <f t="shared" si="7"/>
        <v>10476</v>
      </c>
      <c r="H136" s="9">
        <f t="shared" si="8"/>
        <v>104.76</v>
      </c>
      <c r="I136" s="10"/>
    </row>
    <row r="137" spans="1:9">
      <c r="A137" s="5">
        <v>140</v>
      </c>
      <c r="B137" s="6" t="s">
        <v>152</v>
      </c>
      <c r="C137" s="7" t="s">
        <v>12</v>
      </c>
      <c r="D137" s="7">
        <v>10</v>
      </c>
      <c r="E137" s="7">
        <v>2910</v>
      </c>
      <c r="F137" s="8">
        <f t="shared" si="6"/>
        <v>1746</v>
      </c>
      <c r="G137" s="9">
        <f t="shared" si="7"/>
        <v>10476</v>
      </c>
      <c r="H137" s="9">
        <f t="shared" si="8"/>
        <v>104.76</v>
      </c>
      <c r="I137" s="10"/>
    </row>
    <row r="138" spans="1:9">
      <c r="A138" s="5">
        <v>141</v>
      </c>
      <c r="B138" s="6" t="s">
        <v>153</v>
      </c>
      <c r="C138" s="7" t="s">
        <v>12</v>
      </c>
      <c r="D138" s="7">
        <v>10</v>
      </c>
      <c r="E138" s="7">
        <v>2480</v>
      </c>
      <c r="F138" s="8">
        <f t="shared" si="6"/>
        <v>1488</v>
      </c>
      <c r="G138" s="9">
        <f t="shared" si="7"/>
        <v>8928</v>
      </c>
      <c r="H138" s="9">
        <f t="shared" si="8"/>
        <v>89.28</v>
      </c>
      <c r="I138" s="10"/>
    </row>
    <row r="139" spans="1:9">
      <c r="A139" s="5">
        <v>142</v>
      </c>
      <c r="B139" s="6" t="s">
        <v>154</v>
      </c>
      <c r="C139" s="7" t="s">
        <v>12</v>
      </c>
      <c r="D139" s="7">
        <v>10</v>
      </c>
      <c r="E139" s="7">
        <v>2370</v>
      </c>
      <c r="F139" s="8">
        <f t="shared" si="6"/>
        <v>1422</v>
      </c>
      <c r="G139" s="9">
        <f t="shared" si="7"/>
        <v>8532</v>
      </c>
      <c r="H139" s="9">
        <f t="shared" si="8"/>
        <v>85.32</v>
      </c>
      <c r="I139" s="10"/>
    </row>
    <row r="140" spans="1:9" ht="25.5">
      <c r="A140" s="5">
        <v>143</v>
      </c>
      <c r="B140" s="6" t="s">
        <v>155</v>
      </c>
      <c r="C140" s="7" t="s">
        <v>12</v>
      </c>
      <c r="D140" s="7">
        <v>10</v>
      </c>
      <c r="E140" s="7">
        <v>2370</v>
      </c>
      <c r="F140" s="8">
        <f t="shared" si="6"/>
        <v>1422</v>
      </c>
      <c r="G140" s="9">
        <f t="shared" si="7"/>
        <v>8532</v>
      </c>
      <c r="H140" s="9">
        <f t="shared" si="8"/>
        <v>85.32</v>
      </c>
      <c r="I140" s="10"/>
    </row>
    <row r="141" spans="1:9" ht="25.5">
      <c r="A141" s="5">
        <v>144</v>
      </c>
      <c r="B141" s="6" t="s">
        <v>156</v>
      </c>
      <c r="C141" s="7" t="s">
        <v>12</v>
      </c>
      <c r="D141" s="7">
        <v>10</v>
      </c>
      <c r="E141" s="7">
        <v>2370</v>
      </c>
      <c r="F141" s="8">
        <f t="shared" si="6"/>
        <v>1422</v>
      </c>
      <c r="G141" s="9">
        <f t="shared" si="7"/>
        <v>8532</v>
      </c>
      <c r="H141" s="9">
        <f t="shared" si="8"/>
        <v>85.32</v>
      </c>
      <c r="I141" s="10"/>
    </row>
    <row r="142" spans="1:9">
      <c r="A142" s="5">
        <v>145</v>
      </c>
      <c r="B142" s="6" t="s">
        <v>157</v>
      </c>
      <c r="C142" s="7" t="s">
        <v>99</v>
      </c>
      <c r="D142" s="7">
        <v>160</v>
      </c>
      <c r="E142" s="7">
        <v>750</v>
      </c>
      <c r="F142" s="8">
        <f t="shared" si="6"/>
        <v>450</v>
      </c>
      <c r="G142" s="9">
        <f t="shared" si="7"/>
        <v>2700</v>
      </c>
      <c r="H142" s="9">
        <f t="shared" si="8"/>
        <v>432</v>
      </c>
      <c r="I142" s="10"/>
    </row>
    <row r="143" spans="1:9">
      <c r="A143" s="5">
        <v>146</v>
      </c>
      <c r="B143" s="6" t="s">
        <v>158</v>
      </c>
      <c r="C143" s="7" t="s">
        <v>99</v>
      </c>
      <c r="D143" s="7">
        <v>12</v>
      </c>
      <c r="E143" s="7">
        <v>190</v>
      </c>
      <c r="F143" s="8">
        <f t="shared" si="6"/>
        <v>114</v>
      </c>
      <c r="G143" s="9">
        <f t="shared" si="7"/>
        <v>684</v>
      </c>
      <c r="H143" s="9">
        <f t="shared" si="8"/>
        <v>8.2080000000000002</v>
      </c>
      <c r="I143" s="10"/>
    </row>
    <row r="144" spans="1:9">
      <c r="A144" s="5">
        <v>147</v>
      </c>
      <c r="B144" s="6" t="s">
        <v>159</v>
      </c>
      <c r="C144" s="7" t="s">
        <v>129</v>
      </c>
      <c r="D144" s="7">
        <v>30</v>
      </c>
      <c r="E144" s="7">
        <v>16000</v>
      </c>
      <c r="F144" s="8">
        <f t="shared" si="6"/>
        <v>9600</v>
      </c>
      <c r="G144" s="9">
        <f t="shared" si="7"/>
        <v>57600</v>
      </c>
      <c r="H144" s="9">
        <f t="shared" si="8"/>
        <v>1728</v>
      </c>
      <c r="I144" s="10"/>
    </row>
    <row r="145" spans="1:9">
      <c r="A145" s="5">
        <v>148</v>
      </c>
      <c r="B145" s="6" t="s">
        <v>160</v>
      </c>
      <c r="C145" s="7" t="s">
        <v>12</v>
      </c>
      <c r="D145" s="7">
        <v>10</v>
      </c>
      <c r="E145" s="7">
        <v>1035</v>
      </c>
      <c r="F145" s="8">
        <f t="shared" si="6"/>
        <v>621</v>
      </c>
      <c r="G145" s="9">
        <f t="shared" si="7"/>
        <v>3726</v>
      </c>
      <c r="H145" s="9">
        <f t="shared" si="8"/>
        <v>37.26</v>
      </c>
      <c r="I145" s="10"/>
    </row>
    <row r="146" spans="1:9">
      <c r="A146" s="5">
        <v>149</v>
      </c>
      <c r="B146" s="15" t="s">
        <v>161</v>
      </c>
      <c r="C146" s="17" t="s">
        <v>99</v>
      </c>
      <c r="D146" s="17">
        <v>10</v>
      </c>
      <c r="E146" s="17">
        <v>660</v>
      </c>
      <c r="F146" s="8">
        <f t="shared" si="6"/>
        <v>396</v>
      </c>
      <c r="G146" s="9">
        <f t="shared" si="7"/>
        <v>2376</v>
      </c>
      <c r="H146" s="9">
        <f t="shared" si="8"/>
        <v>23.76</v>
      </c>
      <c r="I146" s="10"/>
    </row>
    <row r="147" spans="1:9">
      <c r="A147" s="5">
        <v>150</v>
      </c>
      <c r="B147" s="15" t="s">
        <v>162</v>
      </c>
      <c r="C147" s="17" t="s">
        <v>99</v>
      </c>
      <c r="D147" s="17">
        <v>10</v>
      </c>
      <c r="E147" s="17">
        <v>660</v>
      </c>
      <c r="F147" s="8">
        <f t="shared" si="6"/>
        <v>396</v>
      </c>
      <c r="G147" s="9">
        <f t="shared" si="7"/>
        <v>2376</v>
      </c>
      <c r="H147" s="9">
        <f t="shared" si="8"/>
        <v>23.76</v>
      </c>
      <c r="I147" s="10"/>
    </row>
    <row r="148" spans="1:9">
      <c r="A148" s="5">
        <v>151</v>
      </c>
      <c r="B148" s="15" t="s">
        <v>163</v>
      </c>
      <c r="C148" s="17" t="s">
        <v>99</v>
      </c>
      <c r="D148" s="17">
        <v>150</v>
      </c>
      <c r="E148" s="17">
        <v>27</v>
      </c>
      <c r="F148" s="8">
        <f t="shared" si="6"/>
        <v>16.2</v>
      </c>
      <c r="G148" s="9">
        <f t="shared" si="7"/>
        <v>97.199999999999989</v>
      </c>
      <c r="H148" s="9">
        <f t="shared" si="8"/>
        <v>14.579999999999998</v>
      </c>
      <c r="I148" s="10"/>
    </row>
    <row r="149" spans="1:9">
      <c r="A149" s="5">
        <v>152</v>
      </c>
      <c r="B149" s="15" t="s">
        <v>164</v>
      </c>
      <c r="C149" s="17" t="s">
        <v>165</v>
      </c>
      <c r="D149" s="17">
        <v>80</v>
      </c>
      <c r="E149" s="17">
        <v>340</v>
      </c>
      <c r="F149" s="8">
        <f t="shared" si="6"/>
        <v>204</v>
      </c>
      <c r="G149" s="9">
        <f t="shared" si="7"/>
        <v>1224</v>
      </c>
      <c r="H149" s="9">
        <f t="shared" si="8"/>
        <v>97.92</v>
      </c>
      <c r="I149" s="10"/>
    </row>
    <row r="150" spans="1:9">
      <c r="A150" s="5">
        <v>153</v>
      </c>
      <c r="B150" s="15" t="s">
        <v>166</v>
      </c>
      <c r="C150" s="17" t="s">
        <v>165</v>
      </c>
      <c r="D150" s="17">
        <v>200</v>
      </c>
      <c r="E150" s="17">
        <v>220</v>
      </c>
      <c r="F150" s="8">
        <f t="shared" si="6"/>
        <v>132</v>
      </c>
      <c r="G150" s="9">
        <f t="shared" si="7"/>
        <v>792</v>
      </c>
      <c r="H150" s="9">
        <f t="shared" si="8"/>
        <v>158.4</v>
      </c>
      <c r="I150" s="10"/>
    </row>
    <row r="151" spans="1:9">
      <c r="A151" s="5">
        <v>154</v>
      </c>
      <c r="B151" s="6" t="s">
        <v>167</v>
      </c>
      <c r="C151" s="7" t="s">
        <v>168</v>
      </c>
      <c r="D151" s="7">
        <v>300</v>
      </c>
      <c r="E151" s="7">
        <v>53.15</v>
      </c>
      <c r="F151" s="8">
        <f t="shared" si="6"/>
        <v>31.889999999999997</v>
      </c>
      <c r="G151" s="9">
        <f t="shared" si="7"/>
        <v>191.33999999999997</v>
      </c>
      <c r="H151" s="9">
        <f t="shared" si="8"/>
        <v>57.401999999999994</v>
      </c>
      <c r="I151" s="10"/>
    </row>
    <row r="152" spans="1:9">
      <c r="A152" s="5">
        <v>155</v>
      </c>
      <c r="B152" s="6" t="s">
        <v>169</v>
      </c>
      <c r="C152" s="7" t="s">
        <v>168</v>
      </c>
      <c r="D152" s="7">
        <v>80</v>
      </c>
      <c r="E152" s="7">
        <v>324.2</v>
      </c>
      <c r="F152" s="8">
        <f t="shared" si="6"/>
        <v>194.51999999999998</v>
      </c>
      <c r="G152" s="9">
        <f t="shared" si="7"/>
        <v>1167.1199999999999</v>
      </c>
      <c r="H152" s="9">
        <f t="shared" si="8"/>
        <v>93.369599999999991</v>
      </c>
      <c r="I152" s="10"/>
    </row>
    <row r="153" spans="1:9">
      <c r="A153" s="5">
        <v>156</v>
      </c>
      <c r="B153" s="6" t="s">
        <v>170</v>
      </c>
      <c r="C153" s="7" t="s">
        <v>168</v>
      </c>
      <c r="D153" s="7">
        <v>10</v>
      </c>
      <c r="E153" s="7">
        <v>120.58</v>
      </c>
      <c r="F153" s="8">
        <f t="shared" si="6"/>
        <v>72.347999999999999</v>
      </c>
      <c r="G153" s="9">
        <f t="shared" si="7"/>
        <v>434.08799999999997</v>
      </c>
      <c r="H153" s="9">
        <f t="shared" si="8"/>
        <v>4.3408799999999994</v>
      </c>
      <c r="I153" s="10"/>
    </row>
    <row r="154" spans="1:9">
      <c r="A154" s="5">
        <v>157</v>
      </c>
      <c r="B154" s="6" t="s">
        <v>171</v>
      </c>
      <c r="C154" s="7" t="s">
        <v>168</v>
      </c>
      <c r="D154" s="7">
        <v>10</v>
      </c>
      <c r="E154" s="7">
        <v>148.37</v>
      </c>
      <c r="F154" s="8">
        <f t="shared" si="6"/>
        <v>89.021999999999991</v>
      </c>
      <c r="G154" s="9">
        <f t="shared" si="7"/>
        <v>534.13199999999995</v>
      </c>
      <c r="H154" s="9">
        <f t="shared" si="8"/>
        <v>5.3413199999999996</v>
      </c>
      <c r="I154" s="10"/>
    </row>
    <row r="155" spans="1:9">
      <c r="A155" s="5">
        <v>158</v>
      </c>
      <c r="B155" s="6" t="s">
        <v>172</v>
      </c>
      <c r="C155" s="7" t="s">
        <v>168</v>
      </c>
      <c r="D155" s="7">
        <v>3</v>
      </c>
      <c r="E155" s="7">
        <v>323.20999999999998</v>
      </c>
      <c r="F155" s="8">
        <f t="shared" si="6"/>
        <v>193.92599999999999</v>
      </c>
      <c r="G155" s="9">
        <f t="shared" si="7"/>
        <v>1163.556</v>
      </c>
      <c r="H155" s="9">
        <f t="shared" si="8"/>
        <v>3.4906680000000003</v>
      </c>
      <c r="I155" s="10"/>
    </row>
    <row r="156" spans="1:9">
      <c r="A156" s="5">
        <v>159</v>
      </c>
      <c r="B156" s="6" t="s">
        <v>173</v>
      </c>
      <c r="C156" s="7" t="s">
        <v>168</v>
      </c>
      <c r="D156" s="7">
        <v>10</v>
      </c>
      <c r="E156" s="7">
        <v>730.17</v>
      </c>
      <c r="F156" s="8">
        <f t="shared" si="6"/>
        <v>438.10199999999998</v>
      </c>
      <c r="G156" s="9">
        <f t="shared" si="7"/>
        <v>2628.6120000000001</v>
      </c>
      <c r="H156" s="9">
        <f t="shared" si="8"/>
        <v>26.286120000000004</v>
      </c>
      <c r="I156" s="10"/>
    </row>
    <row r="157" spans="1:9">
      <c r="A157" s="5">
        <v>160</v>
      </c>
      <c r="B157" s="6" t="s">
        <v>174</v>
      </c>
      <c r="C157" s="7" t="s">
        <v>168</v>
      </c>
      <c r="D157" s="7">
        <v>10</v>
      </c>
      <c r="E157" s="7">
        <v>715.03</v>
      </c>
      <c r="F157" s="8">
        <f t="shared" si="6"/>
        <v>429.01799999999997</v>
      </c>
      <c r="G157" s="9">
        <f t="shared" si="7"/>
        <v>2574.1079999999997</v>
      </c>
      <c r="H157" s="9">
        <f t="shared" si="8"/>
        <v>25.741079999999997</v>
      </c>
      <c r="I157" s="10"/>
    </row>
    <row r="158" spans="1:9">
      <c r="A158" s="5">
        <v>161</v>
      </c>
      <c r="B158" s="6" t="s">
        <v>175</v>
      </c>
      <c r="C158" s="7" t="s">
        <v>168</v>
      </c>
      <c r="D158" s="7">
        <v>2</v>
      </c>
      <c r="E158" s="7">
        <v>105.91</v>
      </c>
      <c r="F158" s="8">
        <f t="shared" si="6"/>
        <v>63.545999999999992</v>
      </c>
      <c r="G158" s="9">
        <f t="shared" si="7"/>
        <v>381.27599999999995</v>
      </c>
      <c r="H158" s="9">
        <f t="shared" si="8"/>
        <v>0.7625519999999999</v>
      </c>
      <c r="I158" s="10"/>
    </row>
    <row r="159" spans="1:9">
      <c r="A159" s="5">
        <v>162</v>
      </c>
      <c r="B159" s="6" t="s">
        <v>176</v>
      </c>
      <c r="C159" s="7" t="s">
        <v>168</v>
      </c>
      <c r="D159" s="7">
        <v>10</v>
      </c>
      <c r="E159" s="7">
        <v>76.7</v>
      </c>
      <c r="F159" s="8">
        <f t="shared" si="6"/>
        <v>46.019999999999996</v>
      </c>
      <c r="G159" s="9">
        <f t="shared" si="7"/>
        <v>276.12</v>
      </c>
      <c r="H159" s="9">
        <f t="shared" si="8"/>
        <v>2.7611999999999997</v>
      </c>
      <c r="I159" s="10"/>
    </row>
    <row r="160" spans="1:9">
      <c r="A160" s="5">
        <v>163</v>
      </c>
      <c r="B160" s="6" t="s">
        <v>177</v>
      </c>
      <c r="C160" s="7" t="s">
        <v>168</v>
      </c>
      <c r="D160" s="7">
        <v>50</v>
      </c>
      <c r="E160" s="7">
        <v>32.549999999999997</v>
      </c>
      <c r="F160" s="8">
        <f t="shared" si="6"/>
        <v>19.529999999999998</v>
      </c>
      <c r="G160" s="9">
        <f t="shared" si="7"/>
        <v>117.17999999999998</v>
      </c>
      <c r="H160" s="9">
        <f t="shared" si="8"/>
        <v>5.8589999999999991</v>
      </c>
      <c r="I160" s="10"/>
    </row>
    <row r="161" spans="1:9">
      <c r="A161" s="5">
        <v>164</v>
      </c>
      <c r="B161" s="6" t="s">
        <v>178</v>
      </c>
      <c r="C161" s="7" t="s">
        <v>168</v>
      </c>
      <c r="D161" s="7">
        <v>2</v>
      </c>
      <c r="E161" s="7">
        <v>494.34</v>
      </c>
      <c r="F161" s="8">
        <f t="shared" si="6"/>
        <v>296.60399999999998</v>
      </c>
      <c r="G161" s="9">
        <f t="shared" si="7"/>
        <v>1779.6239999999998</v>
      </c>
      <c r="H161" s="9">
        <f t="shared" si="8"/>
        <v>3.5592479999999997</v>
      </c>
      <c r="I161" s="10"/>
    </row>
    <row r="162" spans="1:9">
      <c r="A162" s="5">
        <v>165</v>
      </c>
      <c r="B162" s="6" t="s">
        <v>179</v>
      </c>
      <c r="C162" s="7" t="s">
        <v>168</v>
      </c>
      <c r="D162" s="7">
        <v>10</v>
      </c>
      <c r="E162" s="7">
        <v>137.72</v>
      </c>
      <c r="F162" s="8">
        <f t="shared" si="6"/>
        <v>82.632000000000005</v>
      </c>
      <c r="G162" s="9">
        <f t="shared" si="7"/>
        <v>495.79200000000003</v>
      </c>
      <c r="H162" s="9">
        <f t="shared" si="8"/>
        <v>4.9579199999999997</v>
      </c>
      <c r="I162" s="10"/>
    </row>
    <row r="163" spans="1:9">
      <c r="A163" s="5">
        <v>166</v>
      </c>
      <c r="B163" s="6" t="s">
        <v>180</v>
      </c>
      <c r="C163" s="7" t="s">
        <v>168</v>
      </c>
      <c r="D163" s="7">
        <v>12</v>
      </c>
      <c r="E163" s="7">
        <v>95.6</v>
      </c>
      <c r="F163" s="8">
        <f t="shared" si="6"/>
        <v>57.359999999999992</v>
      </c>
      <c r="G163" s="9">
        <f t="shared" si="7"/>
        <v>344.15999999999997</v>
      </c>
      <c r="H163" s="9">
        <f t="shared" si="8"/>
        <v>4.1299200000000003</v>
      </c>
      <c r="I163" s="10"/>
    </row>
    <row r="164" spans="1:9">
      <c r="A164" s="5">
        <v>167</v>
      </c>
      <c r="B164" s="6" t="s">
        <v>181</v>
      </c>
      <c r="C164" s="7" t="s">
        <v>168</v>
      </c>
      <c r="D164" s="7">
        <v>50</v>
      </c>
      <c r="E164" s="7">
        <v>47.19</v>
      </c>
      <c r="F164" s="8">
        <f t="shared" si="6"/>
        <v>28.313999999999997</v>
      </c>
      <c r="G164" s="9">
        <f t="shared" si="7"/>
        <v>169.88399999999999</v>
      </c>
      <c r="H164" s="9">
        <f t="shared" si="8"/>
        <v>8.4941999999999993</v>
      </c>
      <c r="I164" s="10"/>
    </row>
    <row r="165" spans="1:9">
      <c r="A165" s="5">
        <v>168</v>
      </c>
      <c r="B165" s="6" t="s">
        <v>182</v>
      </c>
      <c r="C165" s="7" t="s">
        <v>168</v>
      </c>
      <c r="D165" s="7">
        <v>50</v>
      </c>
      <c r="E165" s="7">
        <v>83.34</v>
      </c>
      <c r="F165" s="8">
        <f t="shared" si="6"/>
        <v>50.003999999999998</v>
      </c>
      <c r="G165" s="9">
        <f t="shared" si="7"/>
        <v>300.024</v>
      </c>
      <c r="H165" s="9">
        <f t="shared" si="8"/>
        <v>15.001200000000001</v>
      </c>
      <c r="I165" s="10"/>
    </row>
    <row r="166" spans="1:9">
      <c r="A166" s="5">
        <v>169</v>
      </c>
      <c r="B166" s="6" t="s">
        <v>183</v>
      </c>
      <c r="C166" s="7" t="s">
        <v>168</v>
      </c>
      <c r="D166" s="7">
        <v>30</v>
      </c>
      <c r="E166" s="7">
        <v>702</v>
      </c>
      <c r="F166" s="8">
        <f t="shared" si="6"/>
        <v>421.2</v>
      </c>
      <c r="G166" s="9">
        <f t="shared" si="7"/>
        <v>2527.1999999999998</v>
      </c>
      <c r="H166" s="9">
        <f t="shared" si="8"/>
        <v>75.816000000000003</v>
      </c>
      <c r="I166" s="10"/>
    </row>
    <row r="167" spans="1:9">
      <c r="A167" s="5">
        <v>170</v>
      </c>
      <c r="B167" s="6" t="s">
        <v>184</v>
      </c>
      <c r="C167" s="7" t="s">
        <v>168</v>
      </c>
      <c r="D167" s="7">
        <v>30</v>
      </c>
      <c r="E167" s="7">
        <v>338</v>
      </c>
      <c r="F167" s="8">
        <f t="shared" si="6"/>
        <v>202.79999999999998</v>
      </c>
      <c r="G167" s="9">
        <f t="shared" si="7"/>
        <v>1216.8</v>
      </c>
      <c r="H167" s="9">
        <f t="shared" si="8"/>
        <v>36.503999999999998</v>
      </c>
      <c r="I167" s="10"/>
    </row>
    <row r="168" spans="1:9">
      <c r="A168" s="5">
        <v>171</v>
      </c>
      <c r="B168" s="6" t="s">
        <v>185</v>
      </c>
      <c r="C168" s="7" t="s">
        <v>168</v>
      </c>
      <c r="D168" s="7">
        <v>32</v>
      </c>
      <c r="E168" s="7">
        <v>903.08</v>
      </c>
      <c r="F168" s="8">
        <f t="shared" si="6"/>
        <v>541.84799999999996</v>
      </c>
      <c r="G168" s="9">
        <f t="shared" si="7"/>
        <v>3251.0879999999997</v>
      </c>
      <c r="H168" s="9">
        <f t="shared" si="8"/>
        <v>104.03481599999999</v>
      </c>
      <c r="I168" s="10"/>
    </row>
    <row r="169" spans="1:9">
      <c r="A169" s="5">
        <v>172</v>
      </c>
      <c r="B169" s="6" t="s">
        <v>186</v>
      </c>
      <c r="C169" s="7" t="s">
        <v>168</v>
      </c>
      <c r="D169" s="7">
        <v>1600</v>
      </c>
      <c r="E169" s="7">
        <v>15.2</v>
      </c>
      <c r="F169" s="8">
        <f t="shared" si="6"/>
        <v>9.1199999999999992</v>
      </c>
      <c r="G169" s="9">
        <f t="shared" si="7"/>
        <v>54.72</v>
      </c>
      <c r="H169" s="9">
        <f t="shared" si="8"/>
        <v>87.552000000000007</v>
      </c>
      <c r="I169" s="10"/>
    </row>
    <row r="170" spans="1:9">
      <c r="A170" s="5">
        <v>173</v>
      </c>
      <c r="B170" s="6" t="s">
        <v>187</v>
      </c>
      <c r="C170" s="7" t="s">
        <v>168</v>
      </c>
      <c r="D170" s="7">
        <v>1</v>
      </c>
      <c r="E170" s="7">
        <v>133.25</v>
      </c>
      <c r="F170" s="8">
        <f t="shared" si="6"/>
        <v>79.949999999999989</v>
      </c>
      <c r="G170" s="9">
        <f t="shared" si="7"/>
        <v>479.69999999999993</v>
      </c>
      <c r="H170" s="9">
        <f t="shared" si="8"/>
        <v>0.4796999999999999</v>
      </c>
      <c r="I170" s="10"/>
    </row>
    <row r="171" spans="1:9">
      <c r="A171" s="5">
        <v>174</v>
      </c>
      <c r="B171" s="6" t="s">
        <v>188</v>
      </c>
      <c r="C171" s="7" t="s">
        <v>168</v>
      </c>
      <c r="D171" s="7">
        <v>2</v>
      </c>
      <c r="E171" s="7">
        <v>56.2</v>
      </c>
      <c r="F171" s="8">
        <f t="shared" si="6"/>
        <v>33.72</v>
      </c>
      <c r="G171" s="9">
        <f t="shared" si="7"/>
        <v>202.32</v>
      </c>
      <c r="H171" s="9">
        <f t="shared" si="8"/>
        <v>0.40464</v>
      </c>
      <c r="I171" s="10"/>
    </row>
    <row r="172" spans="1:9">
      <c r="A172" s="5">
        <v>175</v>
      </c>
      <c r="B172" s="6" t="s">
        <v>189</v>
      </c>
      <c r="C172" s="7" t="s">
        <v>168</v>
      </c>
      <c r="D172" s="7">
        <v>10</v>
      </c>
      <c r="E172" s="7">
        <v>25.22</v>
      </c>
      <c r="F172" s="8">
        <f t="shared" si="6"/>
        <v>15.131999999999998</v>
      </c>
      <c r="G172" s="9">
        <f t="shared" si="7"/>
        <v>90.791999999999987</v>
      </c>
      <c r="H172" s="9">
        <f t="shared" si="8"/>
        <v>0.90791999999999984</v>
      </c>
      <c r="I172" s="10"/>
    </row>
    <row r="173" spans="1:9">
      <c r="A173" s="5">
        <v>176</v>
      </c>
      <c r="B173" s="6" t="s">
        <v>190</v>
      </c>
      <c r="C173" s="7" t="s">
        <v>168</v>
      </c>
      <c r="D173" s="7">
        <v>4</v>
      </c>
      <c r="E173" s="7">
        <v>80.849999999999994</v>
      </c>
      <c r="F173" s="8">
        <f t="shared" si="6"/>
        <v>48.51</v>
      </c>
      <c r="G173" s="9">
        <f t="shared" si="7"/>
        <v>291.06</v>
      </c>
      <c r="H173" s="9">
        <f t="shared" si="8"/>
        <v>1.1642399999999999</v>
      </c>
      <c r="I173" s="10"/>
    </row>
    <row r="174" spans="1:9">
      <c r="A174" s="5">
        <v>177</v>
      </c>
      <c r="B174" s="6" t="s">
        <v>191</v>
      </c>
      <c r="C174" s="7" t="s">
        <v>168</v>
      </c>
      <c r="D174" s="7">
        <v>4</v>
      </c>
      <c r="E174" s="7">
        <v>42.98</v>
      </c>
      <c r="F174" s="8">
        <f t="shared" si="6"/>
        <v>25.787999999999997</v>
      </c>
      <c r="G174" s="9">
        <f t="shared" si="7"/>
        <v>154.72799999999998</v>
      </c>
      <c r="H174" s="9">
        <f t="shared" si="8"/>
        <v>0.61891199999999991</v>
      </c>
      <c r="I174" s="10"/>
    </row>
    <row r="175" spans="1:9">
      <c r="A175" s="5">
        <v>178</v>
      </c>
      <c r="B175" s="6" t="s">
        <v>192</v>
      </c>
      <c r="C175" s="7" t="s">
        <v>168</v>
      </c>
      <c r="D175" s="7">
        <v>10</v>
      </c>
      <c r="E175" s="7">
        <v>167.1</v>
      </c>
      <c r="F175" s="8">
        <f t="shared" si="6"/>
        <v>100.25999999999999</v>
      </c>
      <c r="G175" s="9">
        <f t="shared" si="7"/>
        <v>601.55999999999995</v>
      </c>
      <c r="H175" s="9">
        <f t="shared" si="8"/>
        <v>6.0155999999999992</v>
      </c>
      <c r="I175" s="10"/>
    </row>
    <row r="176" spans="1:9">
      <c r="A176" s="5">
        <v>179</v>
      </c>
      <c r="B176" s="6" t="s">
        <v>193</v>
      </c>
      <c r="C176" s="7" t="s">
        <v>168</v>
      </c>
      <c r="D176" s="7">
        <v>6</v>
      </c>
      <c r="E176" s="7">
        <v>396.11</v>
      </c>
      <c r="F176" s="8">
        <f t="shared" si="6"/>
        <v>237.666</v>
      </c>
      <c r="G176" s="9">
        <f t="shared" si="7"/>
        <v>1425.9960000000001</v>
      </c>
      <c r="H176" s="9">
        <f t="shared" si="8"/>
        <v>8.5559760000000011</v>
      </c>
      <c r="I176" s="10"/>
    </row>
    <row r="177" spans="1:9">
      <c r="A177" s="5">
        <v>180</v>
      </c>
      <c r="B177" s="6" t="s">
        <v>194</v>
      </c>
      <c r="C177" s="7" t="s">
        <v>168</v>
      </c>
      <c r="D177" s="7">
        <v>10</v>
      </c>
      <c r="E177" s="7">
        <v>349.52</v>
      </c>
      <c r="F177" s="8">
        <f t="shared" si="6"/>
        <v>209.71199999999999</v>
      </c>
      <c r="G177" s="9">
        <f t="shared" si="7"/>
        <v>1258.2719999999999</v>
      </c>
      <c r="H177" s="9">
        <f t="shared" si="8"/>
        <v>12.58272</v>
      </c>
      <c r="I177" s="10"/>
    </row>
    <row r="178" spans="1:9">
      <c r="A178" s="5">
        <v>181</v>
      </c>
      <c r="B178" s="6" t="s">
        <v>195</v>
      </c>
      <c r="C178" s="7" t="s">
        <v>168</v>
      </c>
      <c r="D178" s="7">
        <v>60</v>
      </c>
      <c r="E178" s="7">
        <v>53.07</v>
      </c>
      <c r="F178" s="8">
        <f t="shared" si="6"/>
        <v>31.841999999999999</v>
      </c>
      <c r="G178" s="9">
        <f t="shared" si="7"/>
        <v>191.05199999999999</v>
      </c>
      <c r="H178" s="9">
        <f t="shared" si="8"/>
        <v>11.463119999999998</v>
      </c>
      <c r="I178" s="10"/>
    </row>
    <row r="179" spans="1:9">
      <c r="A179" s="5">
        <v>182</v>
      </c>
      <c r="B179" s="6" t="s">
        <v>196</v>
      </c>
      <c r="C179" s="7" t="s">
        <v>168</v>
      </c>
      <c r="D179" s="7">
        <v>12</v>
      </c>
      <c r="E179" s="7">
        <v>130.75</v>
      </c>
      <c r="F179" s="8">
        <f t="shared" si="6"/>
        <v>78.449999999999989</v>
      </c>
      <c r="G179" s="9">
        <f t="shared" si="7"/>
        <v>470.69999999999993</v>
      </c>
      <c r="H179" s="9">
        <f t="shared" si="8"/>
        <v>5.6483999999999996</v>
      </c>
      <c r="I179" s="10"/>
    </row>
    <row r="180" spans="1:9">
      <c r="A180" s="5">
        <v>183</v>
      </c>
      <c r="B180" s="6" t="s">
        <v>197</v>
      </c>
      <c r="C180" s="7" t="s">
        <v>168</v>
      </c>
      <c r="D180" s="7">
        <v>40</v>
      </c>
      <c r="E180" s="7">
        <v>59.42</v>
      </c>
      <c r="F180" s="8">
        <f t="shared" si="6"/>
        <v>35.652000000000001</v>
      </c>
      <c r="G180" s="9">
        <f t="shared" si="7"/>
        <v>213.91200000000001</v>
      </c>
      <c r="H180" s="9">
        <f t="shared" si="8"/>
        <v>8.5564799999999988</v>
      </c>
      <c r="I180" s="10"/>
    </row>
    <row r="181" spans="1:9">
      <c r="A181" s="5">
        <v>184</v>
      </c>
      <c r="B181" s="6" t="s">
        <v>197</v>
      </c>
      <c r="C181" s="7" t="s">
        <v>168</v>
      </c>
      <c r="D181" s="7">
        <v>40</v>
      </c>
      <c r="E181" s="7">
        <v>47.5</v>
      </c>
      <c r="F181" s="8">
        <f t="shared" si="6"/>
        <v>28.5</v>
      </c>
      <c r="G181" s="9">
        <f t="shared" si="7"/>
        <v>171</v>
      </c>
      <c r="H181" s="9">
        <f t="shared" si="8"/>
        <v>6.84</v>
      </c>
      <c r="I181" s="10"/>
    </row>
    <row r="182" spans="1:9">
      <c r="A182" s="5">
        <v>185</v>
      </c>
      <c r="B182" s="6" t="s">
        <v>198</v>
      </c>
      <c r="C182" s="7" t="s">
        <v>168</v>
      </c>
      <c r="D182" s="7">
        <v>60</v>
      </c>
      <c r="E182" s="7">
        <v>55.35</v>
      </c>
      <c r="F182" s="8">
        <f t="shared" si="6"/>
        <v>33.21</v>
      </c>
      <c r="G182" s="9">
        <f t="shared" si="7"/>
        <v>199.26</v>
      </c>
      <c r="H182" s="9">
        <f t="shared" si="8"/>
        <v>11.955599999999999</v>
      </c>
      <c r="I182" s="10"/>
    </row>
    <row r="183" spans="1:9">
      <c r="A183" s="5">
        <v>186</v>
      </c>
      <c r="B183" s="6" t="s">
        <v>199</v>
      </c>
      <c r="C183" s="7" t="s">
        <v>168</v>
      </c>
      <c r="D183" s="7">
        <v>20</v>
      </c>
      <c r="E183" s="7">
        <v>795.94</v>
      </c>
      <c r="F183" s="8">
        <f t="shared" si="6"/>
        <v>477.56400000000002</v>
      </c>
      <c r="G183" s="9">
        <f t="shared" si="7"/>
        <v>2865.384</v>
      </c>
      <c r="H183" s="9">
        <f t="shared" si="8"/>
        <v>57.307679999999998</v>
      </c>
      <c r="I183" s="10"/>
    </row>
    <row r="184" spans="1:9">
      <c r="A184" s="5">
        <v>187</v>
      </c>
      <c r="B184" s="6" t="s">
        <v>200</v>
      </c>
      <c r="C184" s="7" t="s">
        <v>168</v>
      </c>
      <c r="D184" s="7">
        <v>20</v>
      </c>
      <c r="E184" s="7">
        <v>52.92</v>
      </c>
      <c r="F184" s="8">
        <f t="shared" si="6"/>
        <v>31.751999999999999</v>
      </c>
      <c r="G184" s="9">
        <f t="shared" si="7"/>
        <v>190.512</v>
      </c>
      <c r="H184" s="9">
        <f t="shared" si="8"/>
        <v>3.8102399999999998</v>
      </c>
      <c r="I184" s="10"/>
    </row>
    <row r="185" spans="1:9">
      <c r="A185" s="5">
        <v>188</v>
      </c>
      <c r="B185" s="6" t="s">
        <v>201</v>
      </c>
      <c r="C185" s="7" t="s">
        <v>168</v>
      </c>
      <c r="D185" s="7">
        <v>60</v>
      </c>
      <c r="E185" s="7">
        <v>58.15</v>
      </c>
      <c r="F185" s="8">
        <f t="shared" si="6"/>
        <v>34.89</v>
      </c>
      <c r="G185" s="9">
        <f t="shared" si="7"/>
        <v>209.34</v>
      </c>
      <c r="H185" s="9">
        <f t="shared" si="8"/>
        <v>12.5604</v>
      </c>
      <c r="I185" s="10"/>
    </row>
    <row r="186" spans="1:9">
      <c r="A186" s="5">
        <v>189</v>
      </c>
      <c r="B186" s="6" t="s">
        <v>202</v>
      </c>
      <c r="C186" s="7" t="s">
        <v>168</v>
      </c>
      <c r="D186" s="7">
        <v>15</v>
      </c>
      <c r="E186" s="7">
        <v>48.32</v>
      </c>
      <c r="F186" s="8">
        <f t="shared" si="6"/>
        <v>28.991999999999997</v>
      </c>
      <c r="G186" s="9">
        <f t="shared" si="7"/>
        <v>173.952</v>
      </c>
      <c r="H186" s="9">
        <f t="shared" si="8"/>
        <v>2.6092799999999996</v>
      </c>
      <c r="I186" s="10"/>
    </row>
    <row r="187" spans="1:9">
      <c r="A187" s="5">
        <v>190</v>
      </c>
      <c r="B187" s="6" t="s">
        <v>203</v>
      </c>
      <c r="C187" s="7" t="s">
        <v>168</v>
      </c>
      <c r="D187" s="7">
        <v>15</v>
      </c>
      <c r="E187" s="7">
        <v>52.07</v>
      </c>
      <c r="F187" s="8">
        <f t="shared" si="6"/>
        <v>31.241999999999997</v>
      </c>
      <c r="G187" s="9">
        <f t="shared" si="7"/>
        <v>187.452</v>
      </c>
      <c r="H187" s="9">
        <f t="shared" si="8"/>
        <v>2.8117799999999997</v>
      </c>
      <c r="I187" s="10"/>
    </row>
    <row r="188" spans="1:9">
      <c r="A188" s="5">
        <v>191</v>
      </c>
      <c r="B188" s="6" t="s">
        <v>204</v>
      </c>
      <c r="C188" s="7" t="s">
        <v>168</v>
      </c>
      <c r="D188" s="7">
        <v>10</v>
      </c>
      <c r="E188" s="7">
        <v>220</v>
      </c>
      <c r="F188" s="8">
        <f t="shared" si="6"/>
        <v>132</v>
      </c>
      <c r="G188" s="9">
        <f t="shared" si="7"/>
        <v>792</v>
      </c>
      <c r="H188" s="9">
        <f t="shared" si="8"/>
        <v>7.92</v>
      </c>
      <c r="I188" s="10"/>
    </row>
    <row r="189" spans="1:9">
      <c r="A189" s="5">
        <v>192</v>
      </c>
      <c r="B189" s="6" t="s">
        <v>205</v>
      </c>
      <c r="C189" s="7" t="s">
        <v>168</v>
      </c>
      <c r="D189" s="7">
        <v>2</v>
      </c>
      <c r="E189" s="7">
        <v>113.33</v>
      </c>
      <c r="F189" s="8">
        <f t="shared" si="6"/>
        <v>67.99799999999999</v>
      </c>
      <c r="G189" s="9">
        <f t="shared" si="7"/>
        <v>407.98799999999994</v>
      </c>
      <c r="H189" s="9">
        <f t="shared" si="8"/>
        <v>0.81597599999999992</v>
      </c>
      <c r="I189" s="10"/>
    </row>
    <row r="190" spans="1:9">
      <c r="A190" s="5">
        <v>193</v>
      </c>
      <c r="B190" s="6" t="s">
        <v>206</v>
      </c>
      <c r="C190" s="7" t="s">
        <v>168</v>
      </c>
      <c r="D190" s="7">
        <v>100</v>
      </c>
      <c r="E190" s="7">
        <v>66.2</v>
      </c>
      <c r="F190" s="8">
        <f t="shared" si="6"/>
        <v>39.72</v>
      </c>
      <c r="G190" s="9">
        <f t="shared" si="7"/>
        <v>238.32</v>
      </c>
      <c r="H190" s="9">
        <f t="shared" si="8"/>
        <v>23.832000000000001</v>
      </c>
      <c r="I190" s="10"/>
    </row>
    <row r="191" spans="1:9">
      <c r="A191" s="5">
        <v>194</v>
      </c>
      <c r="B191" s="6" t="s">
        <v>207</v>
      </c>
      <c r="C191" s="7" t="s">
        <v>168</v>
      </c>
      <c r="D191" s="7">
        <v>10</v>
      </c>
      <c r="E191" s="7">
        <v>55.2</v>
      </c>
      <c r="F191" s="8">
        <f t="shared" si="6"/>
        <v>33.120000000000005</v>
      </c>
      <c r="G191" s="9">
        <f t="shared" si="7"/>
        <v>198.72000000000003</v>
      </c>
      <c r="H191" s="9">
        <f t="shared" si="8"/>
        <v>1.9872000000000003</v>
      </c>
      <c r="I191" s="10"/>
    </row>
    <row r="192" spans="1:9">
      <c r="A192" s="5">
        <v>195</v>
      </c>
      <c r="B192" s="6" t="s">
        <v>208</v>
      </c>
      <c r="C192" s="7" t="s">
        <v>168</v>
      </c>
      <c r="D192" s="7">
        <v>10</v>
      </c>
      <c r="E192" s="7">
        <v>121.19</v>
      </c>
      <c r="F192" s="8">
        <f t="shared" si="6"/>
        <v>72.713999999999999</v>
      </c>
      <c r="G192" s="9">
        <f t="shared" si="7"/>
        <v>436.28399999999999</v>
      </c>
      <c r="H192" s="9">
        <f t="shared" si="8"/>
        <v>4.3628400000000003</v>
      </c>
      <c r="I192" s="10"/>
    </row>
    <row r="193" spans="1:9">
      <c r="A193" s="5">
        <v>196</v>
      </c>
      <c r="B193" s="6" t="s">
        <v>209</v>
      </c>
      <c r="C193" s="7" t="s">
        <v>168</v>
      </c>
      <c r="D193" s="7">
        <v>5</v>
      </c>
      <c r="E193" s="7">
        <v>357.07</v>
      </c>
      <c r="F193" s="8">
        <f t="shared" si="6"/>
        <v>214.24199999999999</v>
      </c>
      <c r="G193" s="9">
        <f t="shared" si="7"/>
        <v>1285.452</v>
      </c>
      <c r="H193" s="9">
        <f t="shared" si="8"/>
        <v>6.4272600000000004</v>
      </c>
      <c r="I193" s="10"/>
    </row>
    <row r="194" spans="1:9">
      <c r="A194" s="5">
        <v>197</v>
      </c>
      <c r="B194" s="6" t="s">
        <v>210</v>
      </c>
      <c r="C194" s="7" t="s">
        <v>168</v>
      </c>
      <c r="D194" s="7">
        <v>4</v>
      </c>
      <c r="E194" s="7">
        <v>378.3</v>
      </c>
      <c r="F194" s="8">
        <f t="shared" si="6"/>
        <v>226.98</v>
      </c>
      <c r="G194" s="9">
        <f t="shared" si="7"/>
        <v>1361.8799999999999</v>
      </c>
      <c r="H194" s="9">
        <f t="shared" si="8"/>
        <v>5.4475199999999999</v>
      </c>
      <c r="I194" s="10"/>
    </row>
    <row r="195" spans="1:9">
      <c r="A195" s="5">
        <v>198</v>
      </c>
      <c r="B195" s="6" t="s">
        <v>211</v>
      </c>
      <c r="C195" s="7" t="s">
        <v>168</v>
      </c>
      <c r="D195" s="7">
        <v>5</v>
      </c>
      <c r="E195" s="7">
        <v>2665</v>
      </c>
      <c r="F195" s="8">
        <f t="shared" si="6"/>
        <v>1599</v>
      </c>
      <c r="G195" s="9">
        <f t="shared" si="7"/>
        <v>9594</v>
      </c>
      <c r="H195" s="9">
        <f t="shared" si="8"/>
        <v>47.97</v>
      </c>
      <c r="I195" s="10"/>
    </row>
    <row r="196" spans="1:9">
      <c r="A196" s="5">
        <v>199</v>
      </c>
      <c r="B196" s="6" t="s">
        <v>212</v>
      </c>
      <c r="C196" s="7" t="s">
        <v>168</v>
      </c>
      <c r="D196" s="7">
        <v>10</v>
      </c>
      <c r="E196" s="7">
        <v>88.47</v>
      </c>
      <c r="F196" s="8">
        <f t="shared" si="6"/>
        <v>53.082000000000001</v>
      </c>
      <c r="G196" s="9">
        <f t="shared" si="7"/>
        <v>318.49200000000002</v>
      </c>
      <c r="H196" s="9">
        <f t="shared" si="8"/>
        <v>3.18492</v>
      </c>
      <c r="I196" s="10"/>
    </row>
    <row r="197" spans="1:9">
      <c r="A197" s="5">
        <v>200</v>
      </c>
      <c r="B197" s="6" t="s">
        <v>213</v>
      </c>
      <c r="C197" s="7" t="s">
        <v>168</v>
      </c>
      <c r="D197" s="7">
        <v>80</v>
      </c>
      <c r="E197" s="7">
        <v>2366</v>
      </c>
      <c r="F197" s="8">
        <f t="shared" ref="F197:F260" si="9">E197-E197*0.4</f>
        <v>1419.6</v>
      </c>
      <c r="G197" s="9">
        <f t="shared" ref="G197:G260" si="10">F197*$J$3</f>
        <v>8517.5999999999985</v>
      </c>
      <c r="H197" s="9">
        <f t="shared" ref="H197:H260" si="11">D197*G197/1000</f>
        <v>681.4079999999999</v>
      </c>
      <c r="I197" s="10"/>
    </row>
    <row r="198" spans="1:9">
      <c r="A198" s="5">
        <v>201</v>
      </c>
      <c r="B198" s="6" t="s">
        <v>214</v>
      </c>
      <c r="C198" s="7" t="s">
        <v>168</v>
      </c>
      <c r="D198" s="7">
        <v>3</v>
      </c>
      <c r="E198" s="7">
        <v>379.73</v>
      </c>
      <c r="F198" s="8">
        <f t="shared" si="9"/>
        <v>227.83799999999999</v>
      </c>
      <c r="G198" s="9">
        <f t="shared" si="10"/>
        <v>1367.028</v>
      </c>
      <c r="H198" s="9">
        <f t="shared" si="11"/>
        <v>4.1010840000000002</v>
      </c>
      <c r="I198" s="10"/>
    </row>
    <row r="199" spans="1:9">
      <c r="A199" s="5">
        <v>202</v>
      </c>
      <c r="B199" s="6" t="s">
        <v>215</v>
      </c>
      <c r="C199" s="7" t="s">
        <v>168</v>
      </c>
      <c r="D199" s="7">
        <v>5</v>
      </c>
      <c r="E199" s="7">
        <v>35.71</v>
      </c>
      <c r="F199" s="8">
        <f t="shared" si="9"/>
        <v>21.426000000000002</v>
      </c>
      <c r="G199" s="9">
        <f t="shared" si="10"/>
        <v>128.55600000000001</v>
      </c>
      <c r="H199" s="9">
        <f t="shared" si="11"/>
        <v>0.64278000000000013</v>
      </c>
      <c r="I199" s="10"/>
    </row>
    <row r="200" spans="1:9">
      <c r="A200" s="5">
        <v>203</v>
      </c>
      <c r="B200" s="6" t="s">
        <v>216</v>
      </c>
      <c r="C200" s="7" t="s">
        <v>168</v>
      </c>
      <c r="D200" s="7">
        <v>70</v>
      </c>
      <c r="E200" s="7">
        <v>52</v>
      </c>
      <c r="F200" s="8">
        <f t="shared" si="9"/>
        <v>31.2</v>
      </c>
      <c r="G200" s="9">
        <f t="shared" si="10"/>
        <v>187.2</v>
      </c>
      <c r="H200" s="9">
        <f t="shared" si="11"/>
        <v>13.103999999999999</v>
      </c>
      <c r="I200" s="10"/>
    </row>
    <row r="201" spans="1:9">
      <c r="A201" s="5">
        <v>204</v>
      </c>
      <c r="B201" s="6" t="s">
        <v>216</v>
      </c>
      <c r="C201" s="7" t="s">
        <v>168</v>
      </c>
      <c r="D201" s="7">
        <v>70</v>
      </c>
      <c r="E201" s="7">
        <v>45.2</v>
      </c>
      <c r="F201" s="8">
        <f t="shared" si="9"/>
        <v>27.12</v>
      </c>
      <c r="G201" s="9">
        <f t="shared" si="10"/>
        <v>162.72</v>
      </c>
      <c r="H201" s="9">
        <f t="shared" si="11"/>
        <v>11.3904</v>
      </c>
      <c r="I201" s="10"/>
    </row>
    <row r="202" spans="1:9">
      <c r="A202" s="5">
        <v>205</v>
      </c>
      <c r="B202" s="6" t="s">
        <v>217</v>
      </c>
      <c r="C202" s="7" t="s">
        <v>168</v>
      </c>
      <c r="D202" s="7">
        <v>3</v>
      </c>
      <c r="E202" s="7">
        <v>62.7</v>
      </c>
      <c r="F202" s="8">
        <f t="shared" si="9"/>
        <v>37.620000000000005</v>
      </c>
      <c r="G202" s="9">
        <f t="shared" si="10"/>
        <v>225.72000000000003</v>
      </c>
      <c r="H202" s="9">
        <f t="shared" si="11"/>
        <v>0.6771600000000001</v>
      </c>
      <c r="I202" s="10"/>
    </row>
    <row r="203" spans="1:9">
      <c r="A203" s="5">
        <v>206</v>
      </c>
      <c r="B203" s="6" t="s">
        <v>218</v>
      </c>
      <c r="C203" s="7" t="s">
        <v>168</v>
      </c>
      <c r="D203" s="7">
        <v>5</v>
      </c>
      <c r="E203" s="7">
        <v>115.5</v>
      </c>
      <c r="F203" s="8">
        <f t="shared" si="9"/>
        <v>69.3</v>
      </c>
      <c r="G203" s="9">
        <f t="shared" si="10"/>
        <v>415.79999999999995</v>
      </c>
      <c r="H203" s="9">
        <f t="shared" si="11"/>
        <v>2.0790000000000002</v>
      </c>
      <c r="I203" s="10"/>
    </row>
    <row r="204" spans="1:9">
      <c r="A204" s="5">
        <v>207</v>
      </c>
      <c r="B204" s="6" t="s">
        <v>219</v>
      </c>
      <c r="C204" s="7" t="s">
        <v>168</v>
      </c>
      <c r="D204" s="7">
        <v>5</v>
      </c>
      <c r="E204" s="7">
        <v>82.02</v>
      </c>
      <c r="F204" s="8">
        <f t="shared" si="9"/>
        <v>49.211999999999996</v>
      </c>
      <c r="G204" s="9">
        <f t="shared" si="10"/>
        <v>295.27199999999999</v>
      </c>
      <c r="H204" s="9">
        <f t="shared" si="11"/>
        <v>1.4763599999999999</v>
      </c>
      <c r="I204" s="10"/>
    </row>
    <row r="205" spans="1:9">
      <c r="A205" s="5">
        <v>208</v>
      </c>
      <c r="B205" s="6" t="s">
        <v>220</v>
      </c>
      <c r="C205" s="7" t="s">
        <v>168</v>
      </c>
      <c r="D205" s="7">
        <v>10</v>
      </c>
      <c r="E205" s="7">
        <v>63.62</v>
      </c>
      <c r="F205" s="8">
        <f t="shared" si="9"/>
        <v>38.171999999999997</v>
      </c>
      <c r="G205" s="9">
        <f t="shared" si="10"/>
        <v>229.03199999999998</v>
      </c>
      <c r="H205" s="9">
        <f t="shared" si="11"/>
        <v>2.2903199999999999</v>
      </c>
      <c r="I205" s="10"/>
    </row>
    <row r="206" spans="1:9">
      <c r="A206" s="5">
        <v>209</v>
      </c>
      <c r="B206" s="6" t="s">
        <v>221</v>
      </c>
      <c r="C206" s="7" t="s">
        <v>168</v>
      </c>
      <c r="D206" s="7">
        <v>6</v>
      </c>
      <c r="E206" s="7">
        <v>84.85</v>
      </c>
      <c r="F206" s="8">
        <f t="shared" si="9"/>
        <v>50.91</v>
      </c>
      <c r="G206" s="9">
        <f t="shared" si="10"/>
        <v>305.45999999999998</v>
      </c>
      <c r="H206" s="9">
        <f t="shared" si="11"/>
        <v>1.8327599999999997</v>
      </c>
      <c r="I206" s="10"/>
    </row>
    <row r="207" spans="1:9">
      <c r="A207" s="5">
        <v>210</v>
      </c>
      <c r="B207" s="6" t="s">
        <v>222</v>
      </c>
      <c r="C207" s="7" t="s">
        <v>168</v>
      </c>
      <c r="D207" s="7">
        <v>3</v>
      </c>
      <c r="E207" s="7">
        <v>324.48</v>
      </c>
      <c r="F207" s="8">
        <f t="shared" si="9"/>
        <v>194.68800000000002</v>
      </c>
      <c r="G207" s="9">
        <f t="shared" si="10"/>
        <v>1168.1280000000002</v>
      </c>
      <c r="H207" s="9">
        <f t="shared" si="11"/>
        <v>3.5043840000000004</v>
      </c>
      <c r="I207" s="10"/>
    </row>
    <row r="208" spans="1:9">
      <c r="A208" s="5">
        <v>211</v>
      </c>
      <c r="B208" s="6" t="s">
        <v>223</v>
      </c>
      <c r="C208" s="7" t="s">
        <v>168</v>
      </c>
      <c r="D208" s="7">
        <v>3</v>
      </c>
      <c r="E208" s="7">
        <v>131.55000000000001</v>
      </c>
      <c r="F208" s="8">
        <f t="shared" si="9"/>
        <v>78.930000000000007</v>
      </c>
      <c r="G208" s="9">
        <f t="shared" si="10"/>
        <v>473.58000000000004</v>
      </c>
      <c r="H208" s="9">
        <f t="shared" si="11"/>
        <v>1.4207400000000003</v>
      </c>
      <c r="I208" s="10"/>
    </row>
    <row r="209" spans="1:9">
      <c r="A209" s="5">
        <v>212</v>
      </c>
      <c r="B209" s="6" t="s">
        <v>223</v>
      </c>
      <c r="C209" s="7" t="s">
        <v>168</v>
      </c>
      <c r="D209" s="7">
        <v>3</v>
      </c>
      <c r="E209" s="7">
        <v>150.85</v>
      </c>
      <c r="F209" s="8">
        <f t="shared" si="9"/>
        <v>90.509999999999991</v>
      </c>
      <c r="G209" s="9">
        <f t="shared" si="10"/>
        <v>543.05999999999995</v>
      </c>
      <c r="H209" s="9">
        <f t="shared" si="11"/>
        <v>1.6291799999999999</v>
      </c>
      <c r="I209" s="10"/>
    </row>
    <row r="210" spans="1:9">
      <c r="A210" s="5">
        <v>213</v>
      </c>
      <c r="B210" s="6" t="s">
        <v>224</v>
      </c>
      <c r="C210" s="7" t="s">
        <v>168</v>
      </c>
      <c r="D210" s="7">
        <v>30</v>
      </c>
      <c r="E210" s="7">
        <v>70.650000000000006</v>
      </c>
      <c r="F210" s="8">
        <f t="shared" si="9"/>
        <v>42.39</v>
      </c>
      <c r="G210" s="9">
        <f t="shared" si="10"/>
        <v>254.34</v>
      </c>
      <c r="H210" s="9">
        <f t="shared" si="11"/>
        <v>7.6301999999999994</v>
      </c>
      <c r="I210" s="10"/>
    </row>
    <row r="211" spans="1:9">
      <c r="A211" s="5">
        <v>214</v>
      </c>
      <c r="B211" s="6" t="s">
        <v>225</v>
      </c>
      <c r="C211" s="7" t="s">
        <v>168</v>
      </c>
      <c r="D211" s="7">
        <v>10</v>
      </c>
      <c r="E211" s="7">
        <v>50.5</v>
      </c>
      <c r="F211" s="8">
        <f t="shared" si="9"/>
        <v>30.299999999999997</v>
      </c>
      <c r="G211" s="9">
        <f t="shared" si="10"/>
        <v>181.79999999999998</v>
      </c>
      <c r="H211" s="9">
        <f t="shared" si="11"/>
        <v>1.8179999999999998</v>
      </c>
      <c r="I211" s="10"/>
    </row>
    <row r="212" spans="1:9">
      <c r="A212" s="5">
        <v>215</v>
      </c>
      <c r="B212" s="6" t="s">
        <v>226</v>
      </c>
      <c r="C212" s="7" t="s">
        <v>168</v>
      </c>
      <c r="D212" s="7">
        <v>40</v>
      </c>
      <c r="E212" s="7">
        <v>115.2</v>
      </c>
      <c r="F212" s="8">
        <f t="shared" si="9"/>
        <v>69.12</v>
      </c>
      <c r="G212" s="9">
        <f t="shared" si="10"/>
        <v>414.72</v>
      </c>
      <c r="H212" s="9">
        <f t="shared" si="11"/>
        <v>16.588800000000003</v>
      </c>
      <c r="I212" s="10"/>
    </row>
    <row r="213" spans="1:9">
      <c r="A213" s="5">
        <v>216</v>
      </c>
      <c r="B213" s="6" t="s">
        <v>227</v>
      </c>
      <c r="C213" s="7" t="s">
        <v>168</v>
      </c>
      <c r="D213" s="7">
        <v>20</v>
      </c>
      <c r="E213" s="7">
        <v>94.05</v>
      </c>
      <c r="F213" s="8">
        <f t="shared" si="9"/>
        <v>56.43</v>
      </c>
      <c r="G213" s="9">
        <f t="shared" si="10"/>
        <v>338.58</v>
      </c>
      <c r="H213" s="9">
        <f t="shared" si="11"/>
        <v>6.7715999999999994</v>
      </c>
      <c r="I213" s="10"/>
    </row>
    <row r="214" spans="1:9">
      <c r="A214" s="5">
        <v>217</v>
      </c>
      <c r="B214" s="6" t="s">
        <v>228</v>
      </c>
      <c r="C214" s="7" t="s">
        <v>168</v>
      </c>
      <c r="D214" s="7">
        <v>6</v>
      </c>
      <c r="E214" s="7">
        <v>58.3</v>
      </c>
      <c r="F214" s="8">
        <f t="shared" si="9"/>
        <v>34.979999999999997</v>
      </c>
      <c r="G214" s="9">
        <f t="shared" si="10"/>
        <v>209.88</v>
      </c>
      <c r="H214" s="9">
        <f t="shared" si="11"/>
        <v>1.25928</v>
      </c>
      <c r="I214" s="10"/>
    </row>
    <row r="215" spans="1:9">
      <c r="A215" s="5">
        <v>218</v>
      </c>
      <c r="B215" s="6" t="s">
        <v>229</v>
      </c>
      <c r="C215" s="7" t="s">
        <v>168</v>
      </c>
      <c r="D215" s="7">
        <v>50</v>
      </c>
      <c r="E215" s="7">
        <v>477.4</v>
      </c>
      <c r="F215" s="8">
        <f t="shared" si="9"/>
        <v>286.43999999999994</v>
      </c>
      <c r="G215" s="9">
        <f t="shared" si="10"/>
        <v>1718.6399999999996</v>
      </c>
      <c r="H215" s="9">
        <f t="shared" si="11"/>
        <v>85.931999999999988</v>
      </c>
      <c r="I215" s="10"/>
    </row>
    <row r="216" spans="1:9">
      <c r="A216" s="5">
        <v>219</v>
      </c>
      <c r="B216" s="6" t="s">
        <v>230</v>
      </c>
      <c r="C216" s="7" t="s">
        <v>168</v>
      </c>
      <c r="D216" s="7">
        <v>2</v>
      </c>
      <c r="E216" s="7">
        <v>1340</v>
      </c>
      <c r="F216" s="8">
        <f t="shared" si="9"/>
        <v>804</v>
      </c>
      <c r="G216" s="9">
        <f t="shared" si="10"/>
        <v>4824</v>
      </c>
      <c r="H216" s="9">
        <f t="shared" si="11"/>
        <v>9.6479999999999997</v>
      </c>
      <c r="I216" s="10"/>
    </row>
    <row r="217" spans="1:9">
      <c r="A217" s="5">
        <v>220</v>
      </c>
      <c r="B217" s="6" t="s">
        <v>231</v>
      </c>
      <c r="C217" s="7" t="s">
        <v>168</v>
      </c>
      <c r="D217" s="7">
        <v>2</v>
      </c>
      <c r="E217" s="7">
        <v>148.80000000000001</v>
      </c>
      <c r="F217" s="8">
        <f t="shared" si="9"/>
        <v>89.28</v>
      </c>
      <c r="G217" s="9">
        <f t="shared" si="10"/>
        <v>535.68000000000006</v>
      </c>
      <c r="H217" s="9">
        <f t="shared" si="11"/>
        <v>1.0713600000000001</v>
      </c>
      <c r="I217" s="10"/>
    </row>
    <row r="218" spans="1:9">
      <c r="A218" s="5">
        <v>221</v>
      </c>
      <c r="B218" s="6" t="s">
        <v>232</v>
      </c>
      <c r="C218" s="7" t="s">
        <v>168</v>
      </c>
      <c r="D218" s="7">
        <v>20</v>
      </c>
      <c r="E218" s="7">
        <v>134.6</v>
      </c>
      <c r="F218" s="8">
        <f t="shared" si="9"/>
        <v>80.759999999999991</v>
      </c>
      <c r="G218" s="9">
        <f t="shared" si="10"/>
        <v>484.55999999999995</v>
      </c>
      <c r="H218" s="9">
        <f t="shared" si="11"/>
        <v>9.6911999999999985</v>
      </c>
      <c r="I218" s="10"/>
    </row>
    <row r="219" spans="1:9">
      <c r="A219" s="5">
        <v>222</v>
      </c>
      <c r="B219" s="6" t="s">
        <v>232</v>
      </c>
      <c r="C219" s="7" t="s">
        <v>168</v>
      </c>
      <c r="D219" s="7">
        <v>20</v>
      </c>
      <c r="E219" s="7">
        <v>151.19999999999999</v>
      </c>
      <c r="F219" s="8">
        <f t="shared" si="9"/>
        <v>90.72</v>
      </c>
      <c r="G219" s="9">
        <f t="shared" si="10"/>
        <v>544.31999999999994</v>
      </c>
      <c r="H219" s="9">
        <f t="shared" si="11"/>
        <v>10.886399999999998</v>
      </c>
      <c r="I219" s="10"/>
    </row>
    <row r="220" spans="1:9">
      <c r="A220" s="5">
        <v>223</v>
      </c>
      <c r="B220" s="6" t="s">
        <v>232</v>
      </c>
      <c r="C220" s="7" t="s">
        <v>168</v>
      </c>
      <c r="D220" s="7">
        <v>20</v>
      </c>
      <c r="E220" s="7">
        <v>63.4</v>
      </c>
      <c r="F220" s="8">
        <f t="shared" si="9"/>
        <v>38.04</v>
      </c>
      <c r="G220" s="9">
        <f t="shared" si="10"/>
        <v>228.24</v>
      </c>
      <c r="H220" s="9">
        <f t="shared" si="11"/>
        <v>4.5648</v>
      </c>
      <c r="I220" s="10"/>
    </row>
    <row r="221" spans="1:9">
      <c r="A221" s="5">
        <v>224</v>
      </c>
      <c r="B221" s="6" t="s">
        <v>232</v>
      </c>
      <c r="C221" s="7" t="s">
        <v>168</v>
      </c>
      <c r="D221" s="7">
        <v>20</v>
      </c>
      <c r="E221" s="7">
        <v>97.5</v>
      </c>
      <c r="F221" s="8">
        <f t="shared" si="9"/>
        <v>58.5</v>
      </c>
      <c r="G221" s="9">
        <f t="shared" si="10"/>
        <v>351</v>
      </c>
      <c r="H221" s="9">
        <f t="shared" si="11"/>
        <v>7.02</v>
      </c>
      <c r="I221" s="10"/>
    </row>
    <row r="222" spans="1:9">
      <c r="A222" s="5">
        <v>225</v>
      </c>
      <c r="B222" s="6" t="s">
        <v>233</v>
      </c>
      <c r="C222" s="7" t="s">
        <v>168</v>
      </c>
      <c r="D222" s="7">
        <v>35</v>
      </c>
      <c r="E222" s="7">
        <v>245.7</v>
      </c>
      <c r="F222" s="8">
        <f t="shared" si="9"/>
        <v>147.41999999999999</v>
      </c>
      <c r="G222" s="9">
        <f t="shared" si="10"/>
        <v>884.52</v>
      </c>
      <c r="H222" s="9">
        <f t="shared" si="11"/>
        <v>30.958200000000001</v>
      </c>
      <c r="I222" s="10"/>
    </row>
    <row r="223" spans="1:9">
      <c r="A223" s="5">
        <v>226</v>
      </c>
      <c r="B223" s="6" t="s">
        <v>234</v>
      </c>
      <c r="C223" s="7" t="s">
        <v>168</v>
      </c>
      <c r="D223" s="7">
        <v>6</v>
      </c>
      <c r="E223" s="7">
        <v>131.5</v>
      </c>
      <c r="F223" s="8">
        <f t="shared" si="9"/>
        <v>78.900000000000006</v>
      </c>
      <c r="G223" s="9">
        <f t="shared" si="10"/>
        <v>473.40000000000003</v>
      </c>
      <c r="H223" s="9">
        <f t="shared" si="11"/>
        <v>2.8404000000000003</v>
      </c>
      <c r="I223" s="10"/>
    </row>
    <row r="224" spans="1:9">
      <c r="A224" s="5">
        <v>227</v>
      </c>
      <c r="B224" s="6" t="s">
        <v>235</v>
      </c>
      <c r="C224" s="7" t="s">
        <v>168</v>
      </c>
      <c r="D224" s="7">
        <v>70</v>
      </c>
      <c r="E224" s="7">
        <v>153.9</v>
      </c>
      <c r="F224" s="8">
        <f t="shared" si="9"/>
        <v>92.34</v>
      </c>
      <c r="G224" s="9">
        <f t="shared" si="10"/>
        <v>554.04</v>
      </c>
      <c r="H224" s="9">
        <f t="shared" si="11"/>
        <v>38.782799999999995</v>
      </c>
      <c r="I224" s="10"/>
    </row>
    <row r="225" spans="1:9">
      <c r="A225" s="5">
        <v>228</v>
      </c>
      <c r="B225" s="6" t="s">
        <v>236</v>
      </c>
      <c r="C225" s="7" t="s">
        <v>168</v>
      </c>
      <c r="D225" s="7">
        <v>10</v>
      </c>
      <c r="E225" s="7">
        <v>73.5</v>
      </c>
      <c r="F225" s="8">
        <f t="shared" si="9"/>
        <v>44.099999999999994</v>
      </c>
      <c r="G225" s="9">
        <f t="shared" si="10"/>
        <v>264.59999999999997</v>
      </c>
      <c r="H225" s="9">
        <f t="shared" si="11"/>
        <v>2.6459999999999995</v>
      </c>
      <c r="I225" s="10"/>
    </row>
    <row r="226" spans="1:9">
      <c r="A226" s="5">
        <v>229</v>
      </c>
      <c r="B226" s="6" t="s">
        <v>237</v>
      </c>
      <c r="C226" s="7" t="s">
        <v>168</v>
      </c>
      <c r="D226" s="7">
        <v>5</v>
      </c>
      <c r="E226" s="7">
        <v>424.6</v>
      </c>
      <c r="F226" s="8">
        <f t="shared" si="9"/>
        <v>254.76</v>
      </c>
      <c r="G226" s="9">
        <f t="shared" si="10"/>
        <v>1528.56</v>
      </c>
      <c r="H226" s="9">
        <f t="shared" si="11"/>
        <v>7.6427999999999994</v>
      </c>
      <c r="I226" s="10"/>
    </row>
    <row r="227" spans="1:9">
      <c r="A227" s="5">
        <v>230</v>
      </c>
      <c r="B227" s="6" t="s">
        <v>238</v>
      </c>
      <c r="C227" s="7" t="s">
        <v>168</v>
      </c>
      <c r="D227" s="7">
        <v>3</v>
      </c>
      <c r="E227" s="7">
        <v>60.4</v>
      </c>
      <c r="F227" s="8">
        <f t="shared" si="9"/>
        <v>36.239999999999995</v>
      </c>
      <c r="G227" s="9">
        <f t="shared" si="10"/>
        <v>217.43999999999997</v>
      </c>
      <c r="H227" s="9">
        <f t="shared" si="11"/>
        <v>0.6523199999999999</v>
      </c>
      <c r="I227" s="10"/>
    </row>
    <row r="228" spans="1:9">
      <c r="A228" s="5">
        <v>231</v>
      </c>
      <c r="B228" s="6" t="s">
        <v>239</v>
      </c>
      <c r="C228" s="7" t="s">
        <v>168</v>
      </c>
      <c r="D228" s="7">
        <v>30</v>
      </c>
      <c r="E228" s="7">
        <v>77.099999999999994</v>
      </c>
      <c r="F228" s="8">
        <f t="shared" si="9"/>
        <v>46.259999999999991</v>
      </c>
      <c r="G228" s="9">
        <f t="shared" si="10"/>
        <v>277.55999999999995</v>
      </c>
      <c r="H228" s="9">
        <f t="shared" si="11"/>
        <v>8.3267999999999986</v>
      </c>
      <c r="I228" s="10"/>
    </row>
    <row r="229" spans="1:9">
      <c r="A229" s="5">
        <v>232</v>
      </c>
      <c r="B229" s="6" t="s">
        <v>239</v>
      </c>
      <c r="C229" s="7" t="s">
        <v>168</v>
      </c>
      <c r="D229" s="7">
        <v>30</v>
      </c>
      <c r="E229" s="7">
        <v>104.4</v>
      </c>
      <c r="F229" s="8">
        <f t="shared" si="9"/>
        <v>62.64</v>
      </c>
      <c r="G229" s="9">
        <f t="shared" si="10"/>
        <v>375.84000000000003</v>
      </c>
      <c r="H229" s="9">
        <f t="shared" si="11"/>
        <v>11.2752</v>
      </c>
      <c r="I229" s="10"/>
    </row>
    <row r="230" spans="1:9">
      <c r="A230" s="5">
        <v>233</v>
      </c>
      <c r="B230" s="6" t="s">
        <v>240</v>
      </c>
      <c r="C230" s="7" t="s">
        <v>168</v>
      </c>
      <c r="D230" s="7">
        <v>10</v>
      </c>
      <c r="E230" s="7">
        <v>90.55</v>
      </c>
      <c r="F230" s="8">
        <f t="shared" si="9"/>
        <v>54.33</v>
      </c>
      <c r="G230" s="9">
        <f t="shared" si="10"/>
        <v>325.98</v>
      </c>
      <c r="H230" s="9">
        <f t="shared" si="11"/>
        <v>3.2598000000000003</v>
      </c>
      <c r="I230" s="10"/>
    </row>
    <row r="231" spans="1:9">
      <c r="A231" s="5">
        <v>234</v>
      </c>
      <c r="B231" s="6" t="s">
        <v>240</v>
      </c>
      <c r="C231" s="7" t="s">
        <v>168</v>
      </c>
      <c r="D231" s="7">
        <v>200</v>
      </c>
      <c r="E231" s="7">
        <v>115.95</v>
      </c>
      <c r="F231" s="8">
        <f t="shared" si="9"/>
        <v>69.569999999999993</v>
      </c>
      <c r="G231" s="9">
        <f t="shared" si="10"/>
        <v>417.41999999999996</v>
      </c>
      <c r="H231" s="9">
        <f t="shared" si="11"/>
        <v>83.48399999999998</v>
      </c>
      <c r="I231" s="10"/>
    </row>
    <row r="232" spans="1:9">
      <c r="A232" s="5">
        <v>235</v>
      </c>
      <c r="B232" s="6" t="s">
        <v>241</v>
      </c>
      <c r="C232" s="7" t="s">
        <v>168</v>
      </c>
      <c r="D232" s="7">
        <v>10</v>
      </c>
      <c r="E232" s="7">
        <v>154.6</v>
      </c>
      <c r="F232" s="8">
        <f t="shared" si="9"/>
        <v>92.759999999999991</v>
      </c>
      <c r="G232" s="9">
        <f t="shared" si="10"/>
        <v>556.55999999999995</v>
      </c>
      <c r="H232" s="9">
        <f t="shared" si="11"/>
        <v>5.5655999999999999</v>
      </c>
      <c r="I232" s="10"/>
    </row>
    <row r="233" spans="1:9">
      <c r="A233" s="5">
        <v>236</v>
      </c>
      <c r="B233" s="6" t="s">
        <v>242</v>
      </c>
      <c r="C233" s="7" t="s">
        <v>168</v>
      </c>
      <c r="D233" s="7">
        <v>20</v>
      </c>
      <c r="E233" s="7">
        <v>90.5</v>
      </c>
      <c r="F233" s="8">
        <f t="shared" si="9"/>
        <v>54.3</v>
      </c>
      <c r="G233" s="9">
        <f t="shared" si="10"/>
        <v>325.79999999999995</v>
      </c>
      <c r="H233" s="9">
        <f t="shared" si="11"/>
        <v>6.5159999999999991</v>
      </c>
      <c r="I233" s="10"/>
    </row>
    <row r="234" spans="1:9">
      <c r="A234" s="5">
        <v>237</v>
      </c>
      <c r="B234" s="6" t="s">
        <v>242</v>
      </c>
      <c r="C234" s="7" t="s">
        <v>168</v>
      </c>
      <c r="D234" s="7">
        <v>20</v>
      </c>
      <c r="E234" s="7">
        <v>192.45</v>
      </c>
      <c r="F234" s="8">
        <f t="shared" si="9"/>
        <v>115.46999999999998</v>
      </c>
      <c r="G234" s="9">
        <f t="shared" si="10"/>
        <v>692.81999999999994</v>
      </c>
      <c r="H234" s="9">
        <f t="shared" si="11"/>
        <v>13.856399999999997</v>
      </c>
      <c r="I234" s="10"/>
    </row>
    <row r="235" spans="1:9">
      <c r="A235" s="5">
        <v>238</v>
      </c>
      <c r="B235" s="6" t="s">
        <v>243</v>
      </c>
      <c r="C235" s="7" t="s">
        <v>168</v>
      </c>
      <c r="D235" s="7">
        <v>6</v>
      </c>
      <c r="E235" s="7">
        <v>163.69999999999999</v>
      </c>
      <c r="F235" s="8">
        <f t="shared" si="9"/>
        <v>98.219999999999985</v>
      </c>
      <c r="G235" s="9">
        <f t="shared" si="10"/>
        <v>589.31999999999994</v>
      </c>
      <c r="H235" s="9">
        <f t="shared" si="11"/>
        <v>3.5359199999999995</v>
      </c>
      <c r="I235" s="10"/>
    </row>
    <row r="236" spans="1:9">
      <c r="A236" s="5">
        <v>239</v>
      </c>
      <c r="B236" s="6" t="s">
        <v>244</v>
      </c>
      <c r="C236" s="7" t="s">
        <v>168</v>
      </c>
      <c r="D236" s="7">
        <v>5</v>
      </c>
      <c r="E236" s="7">
        <v>62.52</v>
      </c>
      <c r="F236" s="8">
        <f t="shared" si="9"/>
        <v>37.512</v>
      </c>
      <c r="G236" s="9">
        <f t="shared" si="10"/>
        <v>225.072</v>
      </c>
      <c r="H236" s="9">
        <f t="shared" si="11"/>
        <v>1.1253600000000001</v>
      </c>
      <c r="I236" s="10"/>
    </row>
    <row r="237" spans="1:9">
      <c r="A237" s="5">
        <v>240</v>
      </c>
      <c r="B237" s="6" t="s">
        <v>245</v>
      </c>
      <c r="C237" s="7" t="s">
        <v>168</v>
      </c>
      <c r="D237" s="7">
        <v>6</v>
      </c>
      <c r="E237" s="7">
        <v>85.6</v>
      </c>
      <c r="F237" s="8">
        <f t="shared" si="9"/>
        <v>51.359999999999992</v>
      </c>
      <c r="G237" s="9">
        <f t="shared" si="10"/>
        <v>308.15999999999997</v>
      </c>
      <c r="H237" s="9">
        <f t="shared" si="11"/>
        <v>1.8489599999999997</v>
      </c>
      <c r="I237" s="10"/>
    </row>
    <row r="238" spans="1:9">
      <c r="A238" s="5">
        <v>241</v>
      </c>
      <c r="B238" s="6" t="s">
        <v>246</v>
      </c>
      <c r="C238" s="7" t="s">
        <v>168</v>
      </c>
      <c r="D238" s="7">
        <v>150</v>
      </c>
      <c r="E238" s="7">
        <v>153.9</v>
      </c>
      <c r="F238" s="8">
        <f t="shared" si="9"/>
        <v>92.34</v>
      </c>
      <c r="G238" s="9">
        <f t="shared" si="10"/>
        <v>554.04</v>
      </c>
      <c r="H238" s="9">
        <f t="shared" si="11"/>
        <v>83.105999999999995</v>
      </c>
      <c r="I238" s="10"/>
    </row>
    <row r="239" spans="1:9">
      <c r="A239" s="5">
        <v>242</v>
      </c>
      <c r="B239" s="6" t="s">
        <v>247</v>
      </c>
      <c r="C239" s="7" t="s">
        <v>168</v>
      </c>
      <c r="D239" s="7">
        <v>50</v>
      </c>
      <c r="E239" s="7">
        <v>470.2</v>
      </c>
      <c r="F239" s="8">
        <f t="shared" si="9"/>
        <v>282.12</v>
      </c>
      <c r="G239" s="9">
        <f t="shared" si="10"/>
        <v>1692.72</v>
      </c>
      <c r="H239" s="9">
        <f t="shared" si="11"/>
        <v>84.635999999999996</v>
      </c>
      <c r="I239" s="10"/>
    </row>
    <row r="240" spans="1:9">
      <c r="A240" s="5">
        <v>243</v>
      </c>
      <c r="B240" s="6" t="s">
        <v>248</v>
      </c>
      <c r="C240" s="7" t="s">
        <v>168</v>
      </c>
      <c r="D240" s="7">
        <v>80</v>
      </c>
      <c r="E240" s="7">
        <v>52.6</v>
      </c>
      <c r="F240" s="8">
        <f t="shared" si="9"/>
        <v>31.56</v>
      </c>
      <c r="G240" s="9">
        <f t="shared" si="10"/>
        <v>189.35999999999999</v>
      </c>
      <c r="H240" s="9">
        <f t="shared" si="11"/>
        <v>15.1488</v>
      </c>
      <c r="I240" s="10"/>
    </row>
    <row r="241" spans="1:9">
      <c r="A241" s="5">
        <v>244</v>
      </c>
      <c r="B241" s="6" t="s">
        <v>248</v>
      </c>
      <c r="C241" s="7" t="s">
        <v>168</v>
      </c>
      <c r="D241" s="7">
        <v>80</v>
      </c>
      <c r="E241" s="7">
        <v>129.6</v>
      </c>
      <c r="F241" s="8">
        <f t="shared" si="9"/>
        <v>77.759999999999991</v>
      </c>
      <c r="G241" s="9">
        <f t="shared" si="10"/>
        <v>466.55999999999995</v>
      </c>
      <c r="H241" s="9">
        <f t="shared" si="11"/>
        <v>37.324799999999996</v>
      </c>
      <c r="I241" s="10"/>
    </row>
    <row r="242" spans="1:9">
      <c r="A242" s="5">
        <v>245</v>
      </c>
      <c r="B242" s="6" t="s">
        <v>249</v>
      </c>
      <c r="C242" s="7" t="s">
        <v>168</v>
      </c>
      <c r="D242" s="7">
        <v>2</v>
      </c>
      <c r="E242" s="7">
        <v>111.9</v>
      </c>
      <c r="F242" s="8">
        <f t="shared" si="9"/>
        <v>67.14</v>
      </c>
      <c r="G242" s="9">
        <f t="shared" si="10"/>
        <v>402.84000000000003</v>
      </c>
      <c r="H242" s="9">
        <f t="shared" si="11"/>
        <v>0.80568000000000006</v>
      </c>
      <c r="I242" s="10"/>
    </row>
    <row r="243" spans="1:9">
      <c r="A243" s="5">
        <v>246</v>
      </c>
      <c r="B243" s="6" t="s">
        <v>250</v>
      </c>
      <c r="C243" s="7" t="s">
        <v>168</v>
      </c>
      <c r="D243" s="7">
        <v>2</v>
      </c>
      <c r="E243" s="7">
        <v>181.8</v>
      </c>
      <c r="F243" s="8">
        <f t="shared" si="9"/>
        <v>109.08</v>
      </c>
      <c r="G243" s="9">
        <f t="shared" si="10"/>
        <v>654.48</v>
      </c>
      <c r="H243" s="9">
        <f t="shared" si="11"/>
        <v>1.3089600000000001</v>
      </c>
      <c r="I243" s="10"/>
    </row>
    <row r="244" spans="1:9">
      <c r="A244" s="5">
        <v>247</v>
      </c>
      <c r="B244" s="6" t="s">
        <v>250</v>
      </c>
      <c r="C244" s="7" t="s">
        <v>168</v>
      </c>
      <c r="D244" s="7">
        <v>5</v>
      </c>
      <c r="E244" s="7">
        <v>106.8</v>
      </c>
      <c r="F244" s="8">
        <f t="shared" si="9"/>
        <v>64.08</v>
      </c>
      <c r="G244" s="9">
        <f t="shared" si="10"/>
        <v>384.48</v>
      </c>
      <c r="H244" s="9">
        <f t="shared" si="11"/>
        <v>1.9224000000000001</v>
      </c>
      <c r="I244" s="10"/>
    </row>
    <row r="245" spans="1:9">
      <c r="A245" s="5">
        <v>248</v>
      </c>
      <c r="B245" s="6" t="s">
        <v>251</v>
      </c>
      <c r="C245" s="7" t="s">
        <v>168</v>
      </c>
      <c r="D245" s="7">
        <v>3</v>
      </c>
      <c r="E245" s="7">
        <v>90.43</v>
      </c>
      <c r="F245" s="8">
        <f t="shared" si="9"/>
        <v>54.258000000000003</v>
      </c>
      <c r="G245" s="9">
        <f t="shared" si="10"/>
        <v>325.548</v>
      </c>
      <c r="H245" s="9">
        <f t="shared" si="11"/>
        <v>0.97664399999999996</v>
      </c>
      <c r="I245" s="10"/>
    </row>
    <row r="246" spans="1:9">
      <c r="A246" s="5">
        <v>249</v>
      </c>
      <c r="B246" s="6" t="s">
        <v>252</v>
      </c>
      <c r="C246" s="7" t="s">
        <v>168</v>
      </c>
      <c r="D246" s="7">
        <v>3</v>
      </c>
      <c r="E246" s="7">
        <v>81.11</v>
      </c>
      <c r="F246" s="8">
        <f t="shared" si="9"/>
        <v>48.665999999999997</v>
      </c>
      <c r="G246" s="9">
        <f t="shared" si="10"/>
        <v>291.99599999999998</v>
      </c>
      <c r="H246" s="9">
        <f t="shared" si="11"/>
        <v>0.87598799999999999</v>
      </c>
      <c r="I246" s="10"/>
    </row>
    <row r="247" spans="1:9">
      <c r="A247" s="5">
        <v>250</v>
      </c>
      <c r="B247" s="6" t="s">
        <v>253</v>
      </c>
      <c r="C247" s="7" t="s">
        <v>168</v>
      </c>
      <c r="D247" s="7">
        <v>50</v>
      </c>
      <c r="E247" s="7">
        <v>75.599999999999994</v>
      </c>
      <c r="F247" s="8">
        <f t="shared" si="9"/>
        <v>45.36</v>
      </c>
      <c r="G247" s="9">
        <f t="shared" si="10"/>
        <v>272.15999999999997</v>
      </c>
      <c r="H247" s="9">
        <f t="shared" si="11"/>
        <v>13.607999999999999</v>
      </c>
      <c r="I247" s="10"/>
    </row>
    <row r="248" spans="1:9">
      <c r="A248" s="5">
        <v>251</v>
      </c>
      <c r="B248" s="6" t="s">
        <v>254</v>
      </c>
      <c r="C248" s="7" t="s">
        <v>168</v>
      </c>
      <c r="D248" s="7">
        <v>12</v>
      </c>
      <c r="E248" s="7">
        <v>475.48</v>
      </c>
      <c r="F248" s="8">
        <f t="shared" si="9"/>
        <v>285.28800000000001</v>
      </c>
      <c r="G248" s="9">
        <f t="shared" si="10"/>
        <v>1711.7280000000001</v>
      </c>
      <c r="H248" s="9">
        <f t="shared" si="11"/>
        <v>20.540736000000003</v>
      </c>
      <c r="I248" s="10"/>
    </row>
    <row r="249" spans="1:9">
      <c r="A249" s="5">
        <v>252</v>
      </c>
      <c r="B249" s="6" t="s">
        <v>255</v>
      </c>
      <c r="C249" s="7" t="s">
        <v>168</v>
      </c>
      <c r="D249" s="7">
        <v>10</v>
      </c>
      <c r="E249" s="7">
        <v>523.41999999999996</v>
      </c>
      <c r="F249" s="8">
        <f t="shared" si="9"/>
        <v>314.05199999999996</v>
      </c>
      <c r="G249" s="9">
        <f t="shared" si="10"/>
        <v>1884.3119999999999</v>
      </c>
      <c r="H249" s="9">
        <f t="shared" si="11"/>
        <v>18.843119999999999</v>
      </c>
      <c r="I249" s="10"/>
    </row>
    <row r="250" spans="1:9">
      <c r="A250" s="5">
        <v>253</v>
      </c>
      <c r="B250" s="6" t="s">
        <v>256</v>
      </c>
      <c r="C250" s="7" t="s">
        <v>168</v>
      </c>
      <c r="D250" s="7">
        <v>60</v>
      </c>
      <c r="E250" s="7">
        <v>207.9</v>
      </c>
      <c r="F250" s="8">
        <f t="shared" si="9"/>
        <v>124.74</v>
      </c>
      <c r="G250" s="9">
        <f t="shared" si="10"/>
        <v>748.43999999999994</v>
      </c>
      <c r="H250" s="9">
        <f t="shared" si="11"/>
        <v>44.906399999999991</v>
      </c>
      <c r="I250" s="10"/>
    </row>
    <row r="251" spans="1:9">
      <c r="A251" s="5">
        <v>254</v>
      </c>
      <c r="B251" s="6" t="s">
        <v>257</v>
      </c>
      <c r="C251" s="7" t="s">
        <v>168</v>
      </c>
      <c r="D251" s="7">
        <v>10</v>
      </c>
      <c r="E251" s="7">
        <v>91.7</v>
      </c>
      <c r="F251" s="8">
        <f t="shared" si="9"/>
        <v>55.02</v>
      </c>
      <c r="G251" s="9">
        <f t="shared" si="10"/>
        <v>330.12</v>
      </c>
      <c r="H251" s="9">
        <f t="shared" si="11"/>
        <v>3.3011999999999997</v>
      </c>
      <c r="I251" s="10"/>
    </row>
    <row r="252" spans="1:9">
      <c r="A252" s="5">
        <v>255</v>
      </c>
      <c r="B252" s="6" t="s">
        <v>258</v>
      </c>
      <c r="C252" s="7" t="s">
        <v>168</v>
      </c>
      <c r="D252" s="7">
        <v>20</v>
      </c>
      <c r="E252" s="7">
        <v>574.1</v>
      </c>
      <c r="F252" s="8">
        <f t="shared" si="9"/>
        <v>344.46000000000004</v>
      </c>
      <c r="G252" s="9">
        <f t="shared" si="10"/>
        <v>2066.7600000000002</v>
      </c>
      <c r="H252" s="9">
        <f t="shared" si="11"/>
        <v>41.335200000000007</v>
      </c>
      <c r="I252" s="10"/>
    </row>
    <row r="253" spans="1:9">
      <c r="A253" s="5">
        <v>256</v>
      </c>
      <c r="B253" s="6" t="s">
        <v>259</v>
      </c>
      <c r="C253" s="7" t="s">
        <v>168</v>
      </c>
      <c r="D253" s="7">
        <v>4</v>
      </c>
      <c r="E253" s="7">
        <v>887.6</v>
      </c>
      <c r="F253" s="8">
        <f t="shared" si="9"/>
        <v>532.55999999999995</v>
      </c>
      <c r="G253" s="9">
        <f t="shared" si="10"/>
        <v>3195.3599999999997</v>
      </c>
      <c r="H253" s="9">
        <f t="shared" si="11"/>
        <v>12.781439999999998</v>
      </c>
      <c r="I253" s="10"/>
    </row>
    <row r="254" spans="1:9">
      <c r="A254" s="5">
        <v>257</v>
      </c>
      <c r="B254" s="6" t="s">
        <v>260</v>
      </c>
      <c r="C254" s="7" t="s">
        <v>168</v>
      </c>
      <c r="D254" s="7">
        <v>130</v>
      </c>
      <c r="E254" s="7">
        <v>64.900000000000006</v>
      </c>
      <c r="F254" s="8">
        <f t="shared" si="9"/>
        <v>38.94</v>
      </c>
      <c r="G254" s="9">
        <f t="shared" si="10"/>
        <v>233.64</v>
      </c>
      <c r="H254" s="9">
        <f t="shared" si="11"/>
        <v>30.373199999999997</v>
      </c>
      <c r="I254" s="10"/>
    </row>
    <row r="255" spans="1:9">
      <c r="A255" s="5">
        <v>258</v>
      </c>
      <c r="B255" s="6" t="s">
        <v>261</v>
      </c>
      <c r="C255" s="7" t="s">
        <v>168</v>
      </c>
      <c r="D255" s="7">
        <v>30</v>
      </c>
      <c r="E255" s="7">
        <v>391</v>
      </c>
      <c r="F255" s="8">
        <f t="shared" si="9"/>
        <v>234.6</v>
      </c>
      <c r="G255" s="9">
        <f t="shared" si="10"/>
        <v>1407.6</v>
      </c>
      <c r="H255" s="9">
        <f t="shared" si="11"/>
        <v>42.228000000000002</v>
      </c>
      <c r="I255" s="10"/>
    </row>
    <row r="256" spans="1:9">
      <c r="A256" s="5">
        <v>259</v>
      </c>
      <c r="B256" s="6" t="s">
        <v>262</v>
      </c>
      <c r="C256" s="7" t="s">
        <v>168</v>
      </c>
      <c r="D256" s="7">
        <v>20</v>
      </c>
      <c r="E256" s="7">
        <v>222.1</v>
      </c>
      <c r="F256" s="8">
        <f t="shared" si="9"/>
        <v>133.26</v>
      </c>
      <c r="G256" s="9">
        <f t="shared" si="10"/>
        <v>799.56</v>
      </c>
      <c r="H256" s="9">
        <f t="shared" si="11"/>
        <v>15.991199999999999</v>
      </c>
      <c r="I256" s="10"/>
    </row>
    <row r="257" spans="1:9">
      <c r="A257" s="5">
        <v>260</v>
      </c>
      <c r="B257" s="6" t="s">
        <v>263</v>
      </c>
      <c r="C257" s="7" t="s">
        <v>168</v>
      </c>
      <c r="D257" s="7">
        <v>40</v>
      </c>
      <c r="E257" s="7">
        <v>367.6</v>
      </c>
      <c r="F257" s="8">
        <f t="shared" si="9"/>
        <v>220.56</v>
      </c>
      <c r="G257" s="9">
        <f t="shared" si="10"/>
        <v>1323.3600000000001</v>
      </c>
      <c r="H257" s="9">
        <f t="shared" si="11"/>
        <v>52.934400000000011</v>
      </c>
      <c r="I257" s="10"/>
    </row>
    <row r="258" spans="1:9">
      <c r="A258" s="5">
        <v>261</v>
      </c>
      <c r="B258" s="6" t="s">
        <v>264</v>
      </c>
      <c r="C258" s="7" t="s">
        <v>168</v>
      </c>
      <c r="D258" s="7">
        <v>100</v>
      </c>
      <c r="E258" s="7">
        <v>117.75</v>
      </c>
      <c r="F258" s="8">
        <f t="shared" si="9"/>
        <v>70.650000000000006</v>
      </c>
      <c r="G258" s="9">
        <f t="shared" si="10"/>
        <v>423.90000000000003</v>
      </c>
      <c r="H258" s="9">
        <f t="shared" si="11"/>
        <v>42.39</v>
      </c>
      <c r="I258" s="10"/>
    </row>
    <row r="259" spans="1:9">
      <c r="A259" s="5">
        <v>262</v>
      </c>
      <c r="B259" s="6" t="s">
        <v>265</v>
      </c>
      <c r="C259" s="7" t="s">
        <v>168</v>
      </c>
      <c r="D259" s="7">
        <v>5</v>
      </c>
      <c r="E259" s="7">
        <v>72.5</v>
      </c>
      <c r="F259" s="8">
        <f t="shared" si="9"/>
        <v>43.5</v>
      </c>
      <c r="G259" s="9">
        <f t="shared" si="10"/>
        <v>261</v>
      </c>
      <c r="H259" s="9">
        <f t="shared" si="11"/>
        <v>1.3049999999999999</v>
      </c>
      <c r="I259" s="10"/>
    </row>
    <row r="260" spans="1:9">
      <c r="A260" s="5">
        <v>263</v>
      </c>
      <c r="B260" s="6" t="s">
        <v>266</v>
      </c>
      <c r="C260" s="7" t="s">
        <v>168</v>
      </c>
      <c r="D260" s="7">
        <v>250</v>
      </c>
      <c r="E260" s="7">
        <v>74.7</v>
      </c>
      <c r="F260" s="8">
        <f t="shared" si="9"/>
        <v>44.82</v>
      </c>
      <c r="G260" s="9">
        <f t="shared" si="10"/>
        <v>268.92</v>
      </c>
      <c r="H260" s="9">
        <f t="shared" si="11"/>
        <v>67.23</v>
      </c>
      <c r="I260" s="10"/>
    </row>
    <row r="261" spans="1:9">
      <c r="A261" s="5">
        <v>264</v>
      </c>
      <c r="B261" s="6" t="s">
        <v>267</v>
      </c>
      <c r="C261" s="7" t="s">
        <v>168</v>
      </c>
      <c r="D261" s="7">
        <v>10</v>
      </c>
      <c r="E261" s="7">
        <v>1052</v>
      </c>
      <c r="F261" s="8">
        <f t="shared" ref="F261:F324" si="12">E261-E261*0.4</f>
        <v>631.20000000000005</v>
      </c>
      <c r="G261" s="9">
        <f t="shared" ref="G261:G324" si="13">F261*$J$3</f>
        <v>3787.2000000000003</v>
      </c>
      <c r="H261" s="9">
        <f t="shared" ref="H261:H324" si="14">D261*G261/1000</f>
        <v>37.872</v>
      </c>
      <c r="I261" s="10"/>
    </row>
    <row r="262" spans="1:9">
      <c r="A262" s="5">
        <v>265</v>
      </c>
      <c r="B262" s="6" t="s">
        <v>268</v>
      </c>
      <c r="C262" s="7" t="s">
        <v>168</v>
      </c>
      <c r="D262" s="7">
        <v>30</v>
      </c>
      <c r="E262" s="7">
        <v>69.8</v>
      </c>
      <c r="F262" s="8">
        <f t="shared" si="12"/>
        <v>41.879999999999995</v>
      </c>
      <c r="G262" s="9">
        <f t="shared" si="13"/>
        <v>251.27999999999997</v>
      </c>
      <c r="H262" s="9">
        <f t="shared" si="14"/>
        <v>7.5383999999999993</v>
      </c>
      <c r="I262" s="10"/>
    </row>
    <row r="263" spans="1:9">
      <c r="A263" s="5">
        <v>266</v>
      </c>
      <c r="B263" s="6" t="s">
        <v>269</v>
      </c>
      <c r="C263" s="7" t="s">
        <v>168</v>
      </c>
      <c r="D263" s="7">
        <v>30</v>
      </c>
      <c r="E263" s="7">
        <v>47.56</v>
      </c>
      <c r="F263" s="8">
        <f t="shared" si="12"/>
        <v>28.536000000000001</v>
      </c>
      <c r="G263" s="9">
        <f t="shared" si="13"/>
        <v>171.21600000000001</v>
      </c>
      <c r="H263" s="9">
        <f t="shared" si="14"/>
        <v>5.1364800000000006</v>
      </c>
      <c r="I263" s="10"/>
    </row>
    <row r="264" spans="1:9">
      <c r="A264" s="5">
        <v>267</v>
      </c>
      <c r="B264" s="6" t="s">
        <v>270</v>
      </c>
      <c r="C264" s="7" t="s">
        <v>168</v>
      </c>
      <c r="D264" s="7">
        <v>50</v>
      </c>
      <c r="E264" s="7">
        <v>406.3</v>
      </c>
      <c r="F264" s="8">
        <f t="shared" si="12"/>
        <v>243.78</v>
      </c>
      <c r="G264" s="9">
        <f t="shared" si="13"/>
        <v>1462.68</v>
      </c>
      <c r="H264" s="9">
        <f t="shared" si="14"/>
        <v>73.134</v>
      </c>
      <c r="I264" s="10"/>
    </row>
    <row r="265" spans="1:9">
      <c r="A265" s="5">
        <v>268</v>
      </c>
      <c r="B265" s="6" t="s">
        <v>271</v>
      </c>
      <c r="C265" s="7" t="s">
        <v>168</v>
      </c>
      <c r="D265" s="7">
        <v>2</v>
      </c>
      <c r="E265" s="7">
        <v>100.57</v>
      </c>
      <c r="F265" s="8">
        <f t="shared" si="12"/>
        <v>60.341999999999992</v>
      </c>
      <c r="G265" s="9">
        <f t="shared" si="13"/>
        <v>362.05199999999996</v>
      </c>
      <c r="H265" s="9">
        <f t="shared" si="14"/>
        <v>0.72410399999999997</v>
      </c>
      <c r="I265" s="18"/>
    </row>
    <row r="266" spans="1:9">
      <c r="A266" s="5">
        <v>269</v>
      </c>
      <c r="B266" s="6" t="s">
        <v>272</v>
      </c>
      <c r="C266" s="7" t="s">
        <v>168</v>
      </c>
      <c r="D266" s="7">
        <v>200</v>
      </c>
      <c r="E266" s="7">
        <v>430.3</v>
      </c>
      <c r="F266" s="8">
        <f t="shared" si="12"/>
        <v>258.18</v>
      </c>
      <c r="G266" s="9">
        <f t="shared" si="13"/>
        <v>1549.08</v>
      </c>
      <c r="H266" s="9">
        <f t="shared" si="14"/>
        <v>309.81599999999997</v>
      </c>
      <c r="I266" s="18"/>
    </row>
    <row r="267" spans="1:9">
      <c r="A267" s="5">
        <v>270</v>
      </c>
      <c r="B267" s="6" t="s">
        <v>273</v>
      </c>
      <c r="C267" s="7" t="s">
        <v>168</v>
      </c>
      <c r="D267" s="7">
        <v>2</v>
      </c>
      <c r="E267" s="7">
        <v>180.5</v>
      </c>
      <c r="F267" s="8">
        <f t="shared" si="12"/>
        <v>108.3</v>
      </c>
      <c r="G267" s="9">
        <f t="shared" si="13"/>
        <v>649.79999999999995</v>
      </c>
      <c r="H267" s="9">
        <f t="shared" si="14"/>
        <v>1.2995999999999999</v>
      </c>
      <c r="I267" s="18"/>
    </row>
    <row r="268" spans="1:9">
      <c r="A268" s="5">
        <v>271</v>
      </c>
      <c r="B268" s="6" t="s">
        <v>274</v>
      </c>
      <c r="C268" s="7" t="s">
        <v>168</v>
      </c>
      <c r="D268" s="7">
        <v>2</v>
      </c>
      <c r="E268" s="7">
        <v>110.2</v>
      </c>
      <c r="F268" s="8">
        <f t="shared" si="12"/>
        <v>66.12</v>
      </c>
      <c r="G268" s="9">
        <f t="shared" si="13"/>
        <v>396.72</v>
      </c>
      <c r="H268" s="9">
        <f t="shared" si="14"/>
        <v>0.79344000000000003</v>
      </c>
      <c r="I268" s="18"/>
    </row>
    <row r="269" spans="1:9">
      <c r="A269" s="5">
        <v>272</v>
      </c>
      <c r="B269" s="6" t="s">
        <v>275</v>
      </c>
      <c r="C269" s="7" t="s">
        <v>168</v>
      </c>
      <c r="D269" s="7">
        <v>100</v>
      </c>
      <c r="E269" s="7">
        <v>105.6</v>
      </c>
      <c r="F269" s="8">
        <f t="shared" si="12"/>
        <v>63.359999999999992</v>
      </c>
      <c r="G269" s="9">
        <f t="shared" si="13"/>
        <v>380.15999999999997</v>
      </c>
      <c r="H269" s="9">
        <f t="shared" si="14"/>
        <v>38.015999999999998</v>
      </c>
      <c r="I269" s="18"/>
    </row>
    <row r="270" spans="1:9">
      <c r="A270" s="5">
        <v>273</v>
      </c>
      <c r="B270" s="6" t="s">
        <v>275</v>
      </c>
      <c r="C270" s="7" t="s">
        <v>168</v>
      </c>
      <c r="D270" s="7">
        <v>100</v>
      </c>
      <c r="E270" s="7">
        <v>95.6</v>
      </c>
      <c r="F270" s="8">
        <f t="shared" si="12"/>
        <v>57.359999999999992</v>
      </c>
      <c r="G270" s="9">
        <f t="shared" si="13"/>
        <v>344.15999999999997</v>
      </c>
      <c r="H270" s="9">
        <f t="shared" si="14"/>
        <v>34.415999999999997</v>
      </c>
      <c r="I270" s="18"/>
    </row>
    <row r="271" spans="1:9">
      <c r="A271" s="5">
        <v>274</v>
      </c>
      <c r="B271" s="6" t="s">
        <v>276</v>
      </c>
      <c r="C271" s="7" t="s">
        <v>168</v>
      </c>
      <c r="D271" s="7">
        <v>100</v>
      </c>
      <c r="E271" s="7">
        <v>107.8</v>
      </c>
      <c r="F271" s="8">
        <f t="shared" si="12"/>
        <v>64.679999999999993</v>
      </c>
      <c r="G271" s="9">
        <f t="shared" si="13"/>
        <v>388.07999999999993</v>
      </c>
      <c r="H271" s="9">
        <f t="shared" si="14"/>
        <v>38.807999999999993</v>
      </c>
      <c r="I271" s="18"/>
    </row>
    <row r="272" spans="1:9">
      <c r="A272" s="5">
        <v>275</v>
      </c>
      <c r="B272" s="6" t="s">
        <v>277</v>
      </c>
      <c r="C272" s="7" t="s">
        <v>168</v>
      </c>
      <c r="D272" s="7">
        <v>2</v>
      </c>
      <c r="E272" s="7">
        <v>95.6</v>
      </c>
      <c r="F272" s="8">
        <f t="shared" si="12"/>
        <v>57.359999999999992</v>
      </c>
      <c r="G272" s="9">
        <f t="shared" si="13"/>
        <v>344.15999999999997</v>
      </c>
      <c r="H272" s="9">
        <f t="shared" si="14"/>
        <v>0.68831999999999993</v>
      </c>
      <c r="I272" s="18"/>
    </row>
    <row r="273" spans="1:9">
      <c r="A273" s="5">
        <v>276</v>
      </c>
      <c r="B273" s="6" t="s">
        <v>278</v>
      </c>
      <c r="C273" s="7" t="s">
        <v>168</v>
      </c>
      <c r="D273" s="7">
        <v>2</v>
      </c>
      <c r="E273" s="7">
        <v>220.9</v>
      </c>
      <c r="F273" s="8">
        <f t="shared" si="12"/>
        <v>132.54</v>
      </c>
      <c r="G273" s="9">
        <f t="shared" si="13"/>
        <v>795.24</v>
      </c>
      <c r="H273" s="9">
        <f t="shared" si="14"/>
        <v>1.5904800000000001</v>
      </c>
      <c r="I273" s="18"/>
    </row>
    <row r="274" spans="1:9">
      <c r="A274" s="5">
        <v>277</v>
      </c>
      <c r="B274" s="6" t="s">
        <v>279</v>
      </c>
      <c r="C274" s="7" t="s">
        <v>168</v>
      </c>
      <c r="D274" s="7">
        <v>2</v>
      </c>
      <c r="E274" s="7">
        <v>110.5</v>
      </c>
      <c r="F274" s="8">
        <f t="shared" si="12"/>
        <v>66.3</v>
      </c>
      <c r="G274" s="9">
        <f t="shared" si="13"/>
        <v>397.79999999999995</v>
      </c>
      <c r="H274" s="9">
        <f t="shared" si="14"/>
        <v>0.79559999999999986</v>
      </c>
      <c r="I274" s="10"/>
    </row>
    <row r="275" spans="1:9">
      <c r="A275" s="5">
        <v>278</v>
      </c>
      <c r="B275" s="6" t="s">
        <v>280</v>
      </c>
      <c r="C275" s="7" t="s">
        <v>168</v>
      </c>
      <c r="D275" s="7">
        <v>4</v>
      </c>
      <c r="E275" s="7">
        <v>151</v>
      </c>
      <c r="F275" s="8">
        <f t="shared" si="12"/>
        <v>90.6</v>
      </c>
      <c r="G275" s="9">
        <f t="shared" si="13"/>
        <v>543.59999999999991</v>
      </c>
      <c r="H275" s="9">
        <f t="shared" si="14"/>
        <v>2.1743999999999994</v>
      </c>
      <c r="I275" s="10"/>
    </row>
    <row r="276" spans="1:9">
      <c r="A276" s="5">
        <v>279</v>
      </c>
      <c r="B276" s="6" t="s">
        <v>281</v>
      </c>
      <c r="C276" s="7" t="s">
        <v>168</v>
      </c>
      <c r="D276" s="7">
        <v>50</v>
      </c>
      <c r="E276" s="7">
        <v>95.1</v>
      </c>
      <c r="F276" s="8">
        <f t="shared" si="12"/>
        <v>57.059999999999995</v>
      </c>
      <c r="G276" s="9">
        <f t="shared" si="13"/>
        <v>342.35999999999996</v>
      </c>
      <c r="H276" s="9">
        <f t="shared" si="14"/>
        <v>17.117999999999995</v>
      </c>
      <c r="I276" s="10"/>
    </row>
    <row r="277" spans="1:9">
      <c r="A277" s="5">
        <v>280</v>
      </c>
      <c r="B277" s="6" t="s">
        <v>282</v>
      </c>
      <c r="C277" s="7" t="s">
        <v>168</v>
      </c>
      <c r="D277" s="7">
        <v>5</v>
      </c>
      <c r="E277" s="7">
        <v>98.8</v>
      </c>
      <c r="F277" s="8">
        <f t="shared" si="12"/>
        <v>59.279999999999994</v>
      </c>
      <c r="G277" s="9">
        <f t="shared" si="13"/>
        <v>355.67999999999995</v>
      </c>
      <c r="H277" s="9">
        <f t="shared" si="14"/>
        <v>1.7783999999999995</v>
      </c>
      <c r="I277" s="10"/>
    </row>
    <row r="278" spans="1:9">
      <c r="A278" s="5">
        <v>281</v>
      </c>
      <c r="B278" s="6" t="s">
        <v>283</v>
      </c>
      <c r="C278" s="7" t="s">
        <v>168</v>
      </c>
      <c r="D278" s="7">
        <v>100</v>
      </c>
      <c r="E278" s="7">
        <v>108.4</v>
      </c>
      <c r="F278" s="8">
        <f t="shared" si="12"/>
        <v>65.039999999999992</v>
      </c>
      <c r="G278" s="9">
        <f t="shared" si="13"/>
        <v>390.23999999999995</v>
      </c>
      <c r="H278" s="9">
        <f t="shared" si="14"/>
        <v>39.023999999999994</v>
      </c>
      <c r="I278" s="10"/>
    </row>
    <row r="279" spans="1:9">
      <c r="A279" s="5">
        <v>282</v>
      </c>
      <c r="B279" s="6" t="s">
        <v>284</v>
      </c>
      <c r="C279" s="7" t="s">
        <v>168</v>
      </c>
      <c r="D279" s="7">
        <v>5</v>
      </c>
      <c r="E279" s="7">
        <v>129.19999999999999</v>
      </c>
      <c r="F279" s="8">
        <f t="shared" si="12"/>
        <v>77.519999999999982</v>
      </c>
      <c r="G279" s="9">
        <f t="shared" si="13"/>
        <v>465.11999999999989</v>
      </c>
      <c r="H279" s="9">
        <f t="shared" si="14"/>
        <v>2.3255999999999997</v>
      </c>
      <c r="I279" s="10"/>
    </row>
    <row r="280" spans="1:9">
      <c r="A280" s="5">
        <v>283</v>
      </c>
      <c r="B280" s="6" t="s">
        <v>285</v>
      </c>
      <c r="C280" s="7" t="s">
        <v>168</v>
      </c>
      <c r="D280" s="7">
        <v>20</v>
      </c>
      <c r="E280" s="7">
        <v>111.5</v>
      </c>
      <c r="F280" s="8">
        <f t="shared" si="12"/>
        <v>66.900000000000006</v>
      </c>
      <c r="G280" s="9">
        <f t="shared" si="13"/>
        <v>401.40000000000003</v>
      </c>
      <c r="H280" s="9">
        <f t="shared" si="14"/>
        <v>8.0280000000000005</v>
      </c>
      <c r="I280" s="10"/>
    </row>
    <row r="281" spans="1:9">
      <c r="A281" s="5">
        <v>284</v>
      </c>
      <c r="B281" s="6" t="s">
        <v>285</v>
      </c>
      <c r="C281" s="7" t="s">
        <v>168</v>
      </c>
      <c r="D281" s="7">
        <v>20</v>
      </c>
      <c r="E281" s="7">
        <v>110</v>
      </c>
      <c r="F281" s="8">
        <f t="shared" si="12"/>
        <v>66</v>
      </c>
      <c r="G281" s="9">
        <f t="shared" si="13"/>
        <v>396</v>
      </c>
      <c r="H281" s="9">
        <f t="shared" si="14"/>
        <v>7.92</v>
      </c>
      <c r="I281" s="10"/>
    </row>
    <row r="282" spans="1:9">
      <c r="A282" s="5">
        <v>285</v>
      </c>
      <c r="B282" s="6" t="s">
        <v>285</v>
      </c>
      <c r="C282" s="7" t="s">
        <v>168</v>
      </c>
      <c r="D282" s="7">
        <v>10</v>
      </c>
      <c r="E282" s="7">
        <v>2800</v>
      </c>
      <c r="F282" s="8">
        <f t="shared" si="12"/>
        <v>1680</v>
      </c>
      <c r="G282" s="9">
        <f t="shared" si="13"/>
        <v>10080</v>
      </c>
      <c r="H282" s="9">
        <f t="shared" si="14"/>
        <v>100.8</v>
      </c>
      <c r="I282" s="10"/>
    </row>
    <row r="283" spans="1:9">
      <c r="A283" s="5">
        <v>286</v>
      </c>
      <c r="B283" s="6" t="s">
        <v>286</v>
      </c>
      <c r="C283" s="7" t="s">
        <v>168</v>
      </c>
      <c r="D283" s="7">
        <v>50</v>
      </c>
      <c r="E283" s="7">
        <v>783.8</v>
      </c>
      <c r="F283" s="8">
        <f t="shared" si="12"/>
        <v>470.28</v>
      </c>
      <c r="G283" s="9">
        <f t="shared" si="13"/>
        <v>2821.68</v>
      </c>
      <c r="H283" s="9">
        <f t="shared" si="14"/>
        <v>141.084</v>
      </c>
      <c r="I283" s="10"/>
    </row>
    <row r="284" spans="1:9">
      <c r="A284" s="5">
        <v>287</v>
      </c>
      <c r="B284" s="6" t="s">
        <v>287</v>
      </c>
      <c r="C284" s="7" t="s">
        <v>168</v>
      </c>
      <c r="D284" s="7">
        <v>50</v>
      </c>
      <c r="E284" s="7">
        <v>470.2</v>
      </c>
      <c r="F284" s="8">
        <f t="shared" si="12"/>
        <v>282.12</v>
      </c>
      <c r="G284" s="9">
        <f t="shared" si="13"/>
        <v>1692.72</v>
      </c>
      <c r="H284" s="9">
        <f t="shared" si="14"/>
        <v>84.635999999999996</v>
      </c>
      <c r="I284" s="10"/>
    </row>
    <row r="285" spans="1:9">
      <c r="A285" s="5">
        <v>288</v>
      </c>
      <c r="B285" s="6" t="s">
        <v>287</v>
      </c>
      <c r="C285" s="7" t="s">
        <v>168</v>
      </c>
      <c r="D285" s="7">
        <v>50</v>
      </c>
      <c r="E285" s="7">
        <v>710.2</v>
      </c>
      <c r="F285" s="8">
        <f t="shared" si="12"/>
        <v>426.12</v>
      </c>
      <c r="G285" s="9">
        <f t="shared" si="13"/>
        <v>2556.7200000000003</v>
      </c>
      <c r="H285" s="9">
        <f t="shared" si="14"/>
        <v>127.83600000000001</v>
      </c>
      <c r="I285" s="10"/>
    </row>
    <row r="286" spans="1:9">
      <c r="A286" s="5">
        <v>289</v>
      </c>
      <c r="B286" s="6" t="s">
        <v>288</v>
      </c>
      <c r="C286" s="7" t="s">
        <v>168</v>
      </c>
      <c r="D286" s="7">
        <v>80</v>
      </c>
      <c r="E286" s="7">
        <v>653.1</v>
      </c>
      <c r="F286" s="8">
        <f t="shared" si="12"/>
        <v>391.86</v>
      </c>
      <c r="G286" s="9">
        <f t="shared" si="13"/>
        <v>2351.16</v>
      </c>
      <c r="H286" s="9">
        <f t="shared" si="14"/>
        <v>188.09279999999998</v>
      </c>
      <c r="I286" s="10"/>
    </row>
    <row r="287" spans="1:9">
      <c r="A287" s="5">
        <v>290</v>
      </c>
      <c r="B287" s="6" t="s">
        <v>289</v>
      </c>
      <c r="C287" s="7" t="s">
        <v>168</v>
      </c>
      <c r="D287" s="7">
        <v>70</v>
      </c>
      <c r="E287" s="7">
        <v>54.8</v>
      </c>
      <c r="F287" s="8">
        <f t="shared" si="12"/>
        <v>32.879999999999995</v>
      </c>
      <c r="G287" s="9">
        <f t="shared" si="13"/>
        <v>197.27999999999997</v>
      </c>
      <c r="H287" s="9">
        <f t="shared" si="14"/>
        <v>13.809599999999998</v>
      </c>
      <c r="I287" s="10"/>
    </row>
    <row r="288" spans="1:9">
      <c r="A288" s="5">
        <v>291</v>
      </c>
      <c r="B288" s="6" t="s">
        <v>289</v>
      </c>
      <c r="C288" s="7" t="s">
        <v>168</v>
      </c>
      <c r="D288" s="7">
        <v>70</v>
      </c>
      <c r="E288" s="7">
        <v>116.2</v>
      </c>
      <c r="F288" s="8">
        <f t="shared" si="12"/>
        <v>69.72</v>
      </c>
      <c r="G288" s="9">
        <f t="shared" si="13"/>
        <v>418.32</v>
      </c>
      <c r="H288" s="9">
        <f t="shared" si="14"/>
        <v>29.282399999999999</v>
      </c>
      <c r="I288" s="10"/>
    </row>
    <row r="289" spans="1:9">
      <c r="A289" s="5">
        <v>292</v>
      </c>
      <c r="B289" s="6" t="s">
        <v>290</v>
      </c>
      <c r="C289" s="7" t="s">
        <v>168</v>
      </c>
      <c r="D289" s="7">
        <v>10</v>
      </c>
      <c r="E289" s="7">
        <v>290</v>
      </c>
      <c r="F289" s="8">
        <f t="shared" si="12"/>
        <v>174</v>
      </c>
      <c r="G289" s="9">
        <f t="shared" si="13"/>
        <v>1044</v>
      </c>
      <c r="H289" s="9">
        <f t="shared" si="14"/>
        <v>10.44</v>
      </c>
      <c r="I289" s="10"/>
    </row>
    <row r="290" spans="1:9">
      <c r="A290" s="5">
        <v>293</v>
      </c>
      <c r="B290" s="6" t="s">
        <v>291</v>
      </c>
      <c r="C290" s="7" t="s">
        <v>168</v>
      </c>
      <c r="D290" s="7">
        <v>10</v>
      </c>
      <c r="E290" s="7">
        <v>345.3</v>
      </c>
      <c r="F290" s="8">
        <f t="shared" si="12"/>
        <v>207.18</v>
      </c>
      <c r="G290" s="9">
        <f t="shared" si="13"/>
        <v>1243.08</v>
      </c>
      <c r="H290" s="9">
        <f t="shared" si="14"/>
        <v>12.4308</v>
      </c>
      <c r="I290" s="10"/>
    </row>
    <row r="291" spans="1:9">
      <c r="A291" s="5">
        <v>294</v>
      </c>
      <c r="B291" s="6" t="s">
        <v>291</v>
      </c>
      <c r="C291" s="7" t="s">
        <v>168</v>
      </c>
      <c r="D291" s="7">
        <v>10</v>
      </c>
      <c r="E291" s="7">
        <v>448.5</v>
      </c>
      <c r="F291" s="8">
        <f t="shared" si="12"/>
        <v>269.10000000000002</v>
      </c>
      <c r="G291" s="9">
        <f t="shared" si="13"/>
        <v>1614.6000000000001</v>
      </c>
      <c r="H291" s="9">
        <f t="shared" si="14"/>
        <v>16.146000000000001</v>
      </c>
      <c r="I291" s="10"/>
    </row>
    <row r="292" spans="1:9">
      <c r="A292" s="5">
        <v>295</v>
      </c>
      <c r="B292" s="6" t="s">
        <v>292</v>
      </c>
      <c r="C292" s="7" t="s">
        <v>168</v>
      </c>
      <c r="D292" s="7">
        <v>50</v>
      </c>
      <c r="E292" s="7">
        <v>70.599999999999994</v>
      </c>
      <c r="F292" s="8">
        <f t="shared" si="12"/>
        <v>42.36</v>
      </c>
      <c r="G292" s="9">
        <f t="shared" si="13"/>
        <v>254.16</v>
      </c>
      <c r="H292" s="9">
        <f t="shared" si="14"/>
        <v>12.708</v>
      </c>
      <c r="I292" s="10"/>
    </row>
    <row r="293" spans="1:9">
      <c r="A293" s="5">
        <v>296</v>
      </c>
      <c r="B293" s="6" t="s">
        <v>292</v>
      </c>
      <c r="C293" s="7" t="s">
        <v>168</v>
      </c>
      <c r="D293" s="7">
        <v>50</v>
      </c>
      <c r="E293" s="7">
        <v>125.6</v>
      </c>
      <c r="F293" s="8">
        <f t="shared" si="12"/>
        <v>75.359999999999985</v>
      </c>
      <c r="G293" s="9">
        <f t="shared" si="13"/>
        <v>452.15999999999991</v>
      </c>
      <c r="H293" s="9">
        <f t="shared" si="14"/>
        <v>22.607999999999997</v>
      </c>
      <c r="I293" s="10"/>
    </row>
    <row r="294" spans="1:9">
      <c r="A294" s="5">
        <v>297</v>
      </c>
      <c r="B294" s="6" t="s">
        <v>292</v>
      </c>
      <c r="C294" s="7" t="s">
        <v>168</v>
      </c>
      <c r="D294" s="7">
        <v>268</v>
      </c>
      <c r="E294" s="7">
        <v>890</v>
      </c>
      <c r="F294" s="8">
        <f t="shared" si="12"/>
        <v>534</v>
      </c>
      <c r="G294" s="9">
        <f t="shared" si="13"/>
        <v>3204</v>
      </c>
      <c r="H294" s="9">
        <f t="shared" si="14"/>
        <v>858.67200000000003</v>
      </c>
      <c r="I294" s="10"/>
    </row>
    <row r="295" spans="1:9">
      <c r="A295" s="5">
        <v>298</v>
      </c>
      <c r="B295" s="6" t="s">
        <v>292</v>
      </c>
      <c r="C295" s="7" t="s">
        <v>168</v>
      </c>
      <c r="D295" s="7">
        <v>268</v>
      </c>
      <c r="E295" s="7">
        <v>720</v>
      </c>
      <c r="F295" s="8">
        <f t="shared" si="12"/>
        <v>432</v>
      </c>
      <c r="G295" s="9">
        <f t="shared" si="13"/>
        <v>2592</v>
      </c>
      <c r="H295" s="9">
        <f t="shared" si="14"/>
        <v>694.65599999999995</v>
      </c>
      <c r="I295" s="10"/>
    </row>
    <row r="296" spans="1:9">
      <c r="A296" s="5">
        <v>299</v>
      </c>
      <c r="B296" s="6" t="s">
        <v>293</v>
      </c>
      <c r="C296" s="7" t="s">
        <v>168</v>
      </c>
      <c r="D296" s="7">
        <v>40</v>
      </c>
      <c r="E296" s="7">
        <v>35.4</v>
      </c>
      <c r="F296" s="8">
        <f t="shared" si="12"/>
        <v>21.24</v>
      </c>
      <c r="G296" s="9">
        <f t="shared" si="13"/>
        <v>127.44</v>
      </c>
      <c r="H296" s="9">
        <f t="shared" si="14"/>
        <v>5.0976000000000008</v>
      </c>
      <c r="I296" s="10"/>
    </row>
    <row r="297" spans="1:9">
      <c r="A297" s="5">
        <v>300</v>
      </c>
      <c r="B297" s="6" t="s">
        <v>294</v>
      </c>
      <c r="C297" s="7" t="s">
        <v>168</v>
      </c>
      <c r="D297" s="7">
        <v>400</v>
      </c>
      <c r="E297" s="7">
        <v>440.5</v>
      </c>
      <c r="F297" s="8">
        <f t="shared" si="12"/>
        <v>264.29999999999995</v>
      </c>
      <c r="G297" s="9">
        <f t="shared" si="13"/>
        <v>1585.7999999999997</v>
      </c>
      <c r="H297" s="9">
        <f t="shared" si="14"/>
        <v>634.31999999999994</v>
      </c>
      <c r="I297" s="10"/>
    </row>
    <row r="298" spans="1:9">
      <c r="A298" s="5">
        <v>301</v>
      </c>
      <c r="B298" s="6" t="s">
        <v>294</v>
      </c>
      <c r="C298" s="7" t="s">
        <v>168</v>
      </c>
      <c r="D298" s="7">
        <v>100</v>
      </c>
      <c r="E298" s="7">
        <v>430</v>
      </c>
      <c r="F298" s="8">
        <f t="shared" si="12"/>
        <v>258</v>
      </c>
      <c r="G298" s="9">
        <f t="shared" si="13"/>
        <v>1548</v>
      </c>
      <c r="H298" s="9">
        <f t="shared" si="14"/>
        <v>154.80000000000001</v>
      </c>
      <c r="I298" s="10"/>
    </row>
    <row r="299" spans="1:9">
      <c r="A299" s="5">
        <v>302</v>
      </c>
      <c r="B299" s="6" t="s">
        <v>295</v>
      </c>
      <c r="C299" s="7" t="s">
        <v>168</v>
      </c>
      <c r="D299" s="7">
        <v>4</v>
      </c>
      <c r="E299" s="7">
        <v>124.3</v>
      </c>
      <c r="F299" s="8">
        <f t="shared" si="12"/>
        <v>74.58</v>
      </c>
      <c r="G299" s="9">
        <f t="shared" si="13"/>
        <v>447.48</v>
      </c>
      <c r="H299" s="9">
        <f t="shared" si="14"/>
        <v>1.7899200000000002</v>
      </c>
      <c r="I299" s="10"/>
    </row>
    <row r="300" spans="1:9">
      <c r="A300" s="5">
        <v>303</v>
      </c>
      <c r="B300" s="6" t="s">
        <v>296</v>
      </c>
      <c r="C300" s="7" t="s">
        <v>168</v>
      </c>
      <c r="D300" s="7">
        <v>15</v>
      </c>
      <c r="E300" s="7">
        <v>66.599999999999994</v>
      </c>
      <c r="F300" s="8">
        <f t="shared" si="12"/>
        <v>39.959999999999994</v>
      </c>
      <c r="G300" s="9">
        <f t="shared" si="13"/>
        <v>239.75999999999996</v>
      </c>
      <c r="H300" s="9">
        <f t="shared" si="14"/>
        <v>3.5963999999999996</v>
      </c>
      <c r="I300" s="10"/>
    </row>
    <row r="301" spans="1:9">
      <c r="A301" s="5">
        <v>304</v>
      </c>
      <c r="B301" s="6" t="s">
        <v>297</v>
      </c>
      <c r="C301" s="7" t="s">
        <v>168</v>
      </c>
      <c r="D301" s="7">
        <v>4</v>
      </c>
      <c r="E301" s="7">
        <v>373.75</v>
      </c>
      <c r="F301" s="8">
        <f t="shared" si="12"/>
        <v>224.25</v>
      </c>
      <c r="G301" s="9">
        <f t="shared" si="13"/>
        <v>1345.5</v>
      </c>
      <c r="H301" s="9">
        <f t="shared" si="14"/>
        <v>5.3819999999999997</v>
      </c>
      <c r="I301" s="10"/>
    </row>
    <row r="302" spans="1:9">
      <c r="A302" s="5">
        <v>305</v>
      </c>
      <c r="B302" s="6" t="s">
        <v>298</v>
      </c>
      <c r="C302" s="7" t="s">
        <v>168</v>
      </c>
      <c r="D302" s="7">
        <v>40</v>
      </c>
      <c r="E302" s="7">
        <v>120</v>
      </c>
      <c r="F302" s="8">
        <f t="shared" si="12"/>
        <v>72</v>
      </c>
      <c r="G302" s="9">
        <f t="shared" si="13"/>
        <v>432</v>
      </c>
      <c r="H302" s="9">
        <f t="shared" si="14"/>
        <v>17.28</v>
      </c>
      <c r="I302" s="10"/>
    </row>
    <row r="303" spans="1:9">
      <c r="A303" s="5">
        <v>306</v>
      </c>
      <c r="B303" s="6" t="s">
        <v>298</v>
      </c>
      <c r="C303" s="7" t="s">
        <v>168</v>
      </c>
      <c r="D303" s="7">
        <v>40</v>
      </c>
      <c r="E303" s="7">
        <v>170</v>
      </c>
      <c r="F303" s="8">
        <f t="shared" si="12"/>
        <v>102</v>
      </c>
      <c r="G303" s="9">
        <f t="shared" si="13"/>
        <v>612</v>
      </c>
      <c r="H303" s="9">
        <f t="shared" si="14"/>
        <v>24.48</v>
      </c>
      <c r="I303" s="10"/>
    </row>
    <row r="304" spans="1:9">
      <c r="A304" s="5">
        <v>307</v>
      </c>
      <c r="B304" s="6" t="s">
        <v>299</v>
      </c>
      <c r="C304" s="7" t="s">
        <v>168</v>
      </c>
      <c r="D304" s="7">
        <v>2</v>
      </c>
      <c r="E304" s="7">
        <v>626.6</v>
      </c>
      <c r="F304" s="8">
        <f t="shared" si="12"/>
        <v>375.96000000000004</v>
      </c>
      <c r="G304" s="9">
        <f t="shared" si="13"/>
        <v>2255.7600000000002</v>
      </c>
      <c r="H304" s="9">
        <f t="shared" si="14"/>
        <v>4.5115200000000009</v>
      </c>
      <c r="I304" s="10"/>
    </row>
    <row r="305" spans="1:9">
      <c r="A305" s="5">
        <v>308</v>
      </c>
      <c r="B305" s="6" t="s">
        <v>299</v>
      </c>
      <c r="C305" s="7" t="s">
        <v>168</v>
      </c>
      <c r="D305" s="7">
        <v>10</v>
      </c>
      <c r="E305" s="7">
        <v>120</v>
      </c>
      <c r="F305" s="8">
        <f t="shared" si="12"/>
        <v>72</v>
      </c>
      <c r="G305" s="9">
        <f t="shared" si="13"/>
        <v>432</v>
      </c>
      <c r="H305" s="9">
        <f t="shared" si="14"/>
        <v>4.32</v>
      </c>
      <c r="I305" s="10"/>
    </row>
    <row r="306" spans="1:9">
      <c r="A306" s="5">
        <v>309</v>
      </c>
      <c r="B306" s="6" t="s">
        <v>300</v>
      </c>
      <c r="C306" s="7" t="s">
        <v>168</v>
      </c>
      <c r="D306" s="7">
        <v>15</v>
      </c>
      <c r="E306" s="7">
        <v>70.099999999999994</v>
      </c>
      <c r="F306" s="8">
        <f t="shared" si="12"/>
        <v>42.059999999999995</v>
      </c>
      <c r="G306" s="9">
        <f t="shared" si="13"/>
        <v>252.35999999999996</v>
      </c>
      <c r="H306" s="9">
        <f t="shared" si="14"/>
        <v>3.7853999999999992</v>
      </c>
      <c r="I306" s="10"/>
    </row>
    <row r="307" spans="1:9">
      <c r="A307" s="5">
        <v>310</v>
      </c>
      <c r="B307" s="6" t="s">
        <v>301</v>
      </c>
      <c r="C307" s="7" t="s">
        <v>168</v>
      </c>
      <c r="D307" s="7">
        <v>15</v>
      </c>
      <c r="E307" s="7">
        <v>324.39999999999998</v>
      </c>
      <c r="F307" s="8">
        <f t="shared" si="12"/>
        <v>194.64</v>
      </c>
      <c r="G307" s="9">
        <f t="shared" si="13"/>
        <v>1167.8399999999999</v>
      </c>
      <c r="H307" s="9">
        <f t="shared" si="14"/>
        <v>17.517599999999998</v>
      </c>
      <c r="I307" s="10"/>
    </row>
    <row r="308" spans="1:9">
      <c r="A308" s="5">
        <v>311</v>
      </c>
      <c r="B308" s="6" t="s">
        <v>302</v>
      </c>
      <c r="C308" s="7" t="s">
        <v>168</v>
      </c>
      <c r="D308" s="7">
        <v>4</v>
      </c>
      <c r="E308" s="7">
        <v>75.2</v>
      </c>
      <c r="F308" s="8">
        <f t="shared" si="12"/>
        <v>45.120000000000005</v>
      </c>
      <c r="G308" s="9">
        <f t="shared" si="13"/>
        <v>270.72000000000003</v>
      </c>
      <c r="H308" s="9">
        <f t="shared" si="14"/>
        <v>1.0828800000000001</v>
      </c>
      <c r="I308" s="10"/>
    </row>
    <row r="309" spans="1:9">
      <c r="A309" s="5">
        <v>312</v>
      </c>
      <c r="B309" s="6" t="s">
        <v>303</v>
      </c>
      <c r="C309" s="7" t="s">
        <v>168</v>
      </c>
      <c r="D309" s="7">
        <v>1</v>
      </c>
      <c r="E309" s="7">
        <v>526.29999999999995</v>
      </c>
      <c r="F309" s="8">
        <f t="shared" si="12"/>
        <v>315.77999999999997</v>
      </c>
      <c r="G309" s="9">
        <f t="shared" si="13"/>
        <v>1894.6799999999998</v>
      </c>
      <c r="H309" s="9">
        <f t="shared" si="14"/>
        <v>1.8946799999999999</v>
      </c>
      <c r="I309" s="10"/>
    </row>
    <row r="310" spans="1:9">
      <c r="A310" s="5">
        <v>313</v>
      </c>
      <c r="B310" s="6" t="s">
        <v>304</v>
      </c>
      <c r="C310" s="7" t="s">
        <v>168</v>
      </c>
      <c r="D310" s="7">
        <v>150</v>
      </c>
      <c r="E310" s="7">
        <v>498</v>
      </c>
      <c r="F310" s="8">
        <f t="shared" si="12"/>
        <v>298.79999999999995</v>
      </c>
      <c r="G310" s="9">
        <f t="shared" si="13"/>
        <v>1792.7999999999997</v>
      </c>
      <c r="H310" s="9">
        <f t="shared" si="14"/>
        <v>268.91999999999996</v>
      </c>
      <c r="I310" s="10"/>
    </row>
    <row r="311" spans="1:9">
      <c r="A311" s="5">
        <v>314</v>
      </c>
      <c r="B311" s="6" t="s">
        <v>305</v>
      </c>
      <c r="C311" s="7" t="s">
        <v>168</v>
      </c>
      <c r="D311" s="7">
        <v>1</v>
      </c>
      <c r="E311" s="7">
        <v>226.5</v>
      </c>
      <c r="F311" s="8">
        <f t="shared" si="12"/>
        <v>135.89999999999998</v>
      </c>
      <c r="G311" s="9">
        <f t="shared" si="13"/>
        <v>815.39999999999986</v>
      </c>
      <c r="H311" s="9">
        <f t="shared" si="14"/>
        <v>0.8153999999999999</v>
      </c>
      <c r="I311" s="10"/>
    </row>
    <row r="312" spans="1:9">
      <c r="A312" s="5">
        <v>315</v>
      </c>
      <c r="B312" s="6" t="s">
        <v>306</v>
      </c>
      <c r="C312" s="7" t="s">
        <v>168</v>
      </c>
      <c r="D312" s="7">
        <v>2</v>
      </c>
      <c r="E312" s="7">
        <v>635.9</v>
      </c>
      <c r="F312" s="8">
        <f t="shared" si="12"/>
        <v>381.53999999999996</v>
      </c>
      <c r="G312" s="9">
        <f t="shared" si="13"/>
        <v>2289.2399999999998</v>
      </c>
      <c r="H312" s="9">
        <f t="shared" si="14"/>
        <v>4.5784799999999999</v>
      </c>
      <c r="I312" s="10"/>
    </row>
    <row r="313" spans="1:9">
      <c r="A313" s="5">
        <v>316</v>
      </c>
      <c r="B313" s="6" t="s">
        <v>307</v>
      </c>
      <c r="C313" s="7" t="s">
        <v>168</v>
      </c>
      <c r="D313" s="7">
        <v>20</v>
      </c>
      <c r="E313" s="7">
        <v>49.6</v>
      </c>
      <c r="F313" s="8">
        <f t="shared" si="12"/>
        <v>29.759999999999998</v>
      </c>
      <c r="G313" s="9">
        <f t="shared" si="13"/>
        <v>178.56</v>
      </c>
      <c r="H313" s="9">
        <f t="shared" si="14"/>
        <v>3.5711999999999997</v>
      </c>
      <c r="I313" s="10"/>
    </row>
    <row r="314" spans="1:9">
      <c r="A314" s="5">
        <v>317</v>
      </c>
      <c r="B314" s="6" t="s">
        <v>308</v>
      </c>
      <c r="C314" s="7" t="s">
        <v>168</v>
      </c>
      <c r="D314" s="7">
        <v>20</v>
      </c>
      <c r="E314" s="7">
        <v>89.2</v>
      </c>
      <c r="F314" s="8">
        <f t="shared" si="12"/>
        <v>53.52</v>
      </c>
      <c r="G314" s="9">
        <f t="shared" si="13"/>
        <v>321.12</v>
      </c>
      <c r="H314" s="9">
        <f t="shared" si="14"/>
        <v>6.4223999999999997</v>
      </c>
      <c r="I314" s="10"/>
    </row>
    <row r="315" spans="1:9">
      <c r="A315" s="5">
        <v>318</v>
      </c>
      <c r="B315" s="6" t="s">
        <v>309</v>
      </c>
      <c r="C315" s="7" t="s">
        <v>168</v>
      </c>
      <c r="D315" s="7">
        <v>25</v>
      </c>
      <c r="E315" s="7">
        <v>136.30000000000001</v>
      </c>
      <c r="F315" s="8">
        <f t="shared" si="12"/>
        <v>81.78</v>
      </c>
      <c r="G315" s="9">
        <f t="shared" si="13"/>
        <v>490.68</v>
      </c>
      <c r="H315" s="9">
        <f t="shared" si="14"/>
        <v>12.266999999999999</v>
      </c>
      <c r="I315" s="10"/>
    </row>
    <row r="316" spans="1:9">
      <c r="A316" s="5">
        <v>319</v>
      </c>
      <c r="B316" s="6" t="s">
        <v>310</v>
      </c>
      <c r="C316" s="7" t="s">
        <v>168</v>
      </c>
      <c r="D316" s="7">
        <v>50</v>
      </c>
      <c r="E316" s="7">
        <v>72.400000000000006</v>
      </c>
      <c r="F316" s="8">
        <f t="shared" si="12"/>
        <v>43.44</v>
      </c>
      <c r="G316" s="9">
        <f t="shared" si="13"/>
        <v>260.64</v>
      </c>
      <c r="H316" s="9">
        <f t="shared" si="14"/>
        <v>13.032</v>
      </c>
      <c r="I316" s="10"/>
    </row>
    <row r="317" spans="1:9">
      <c r="A317" s="5">
        <v>320</v>
      </c>
      <c r="B317" s="6" t="s">
        <v>311</v>
      </c>
      <c r="C317" s="7" t="s">
        <v>168</v>
      </c>
      <c r="D317" s="7">
        <v>5000</v>
      </c>
      <c r="E317" s="7">
        <v>46.7</v>
      </c>
      <c r="F317" s="8">
        <f t="shared" si="12"/>
        <v>28.02</v>
      </c>
      <c r="G317" s="9">
        <f t="shared" si="13"/>
        <v>168.12</v>
      </c>
      <c r="H317" s="9">
        <f t="shared" si="14"/>
        <v>840.6</v>
      </c>
      <c r="I317" s="10"/>
    </row>
    <row r="318" spans="1:9">
      <c r="A318" s="5">
        <v>321</v>
      </c>
      <c r="B318" s="6" t="s">
        <v>312</v>
      </c>
      <c r="C318" s="7" t="s">
        <v>168</v>
      </c>
      <c r="D318" s="7">
        <v>50</v>
      </c>
      <c r="E318" s="7">
        <v>45</v>
      </c>
      <c r="F318" s="8">
        <f t="shared" si="12"/>
        <v>27</v>
      </c>
      <c r="G318" s="9">
        <f t="shared" si="13"/>
        <v>162</v>
      </c>
      <c r="H318" s="9">
        <f t="shared" si="14"/>
        <v>8.1</v>
      </c>
      <c r="I318" s="10"/>
    </row>
    <row r="319" spans="1:9">
      <c r="A319" s="5">
        <v>322</v>
      </c>
      <c r="B319" s="6" t="s">
        <v>313</v>
      </c>
      <c r="C319" s="7" t="s">
        <v>168</v>
      </c>
      <c r="D319" s="7">
        <v>20</v>
      </c>
      <c r="E319" s="7">
        <v>325</v>
      </c>
      <c r="F319" s="8">
        <f t="shared" si="12"/>
        <v>195</v>
      </c>
      <c r="G319" s="9">
        <f t="shared" si="13"/>
        <v>1170</v>
      </c>
      <c r="H319" s="9">
        <f t="shared" si="14"/>
        <v>23.4</v>
      </c>
      <c r="I319" s="10"/>
    </row>
    <row r="320" spans="1:9">
      <c r="A320" s="5">
        <v>323</v>
      </c>
      <c r="B320" s="6" t="s">
        <v>314</v>
      </c>
      <c r="C320" s="7" t="s">
        <v>168</v>
      </c>
      <c r="D320" s="7">
        <v>60</v>
      </c>
      <c r="E320" s="7">
        <v>42.8</v>
      </c>
      <c r="F320" s="8">
        <f t="shared" si="12"/>
        <v>25.679999999999996</v>
      </c>
      <c r="G320" s="9">
        <f t="shared" si="13"/>
        <v>154.07999999999998</v>
      </c>
      <c r="H320" s="9">
        <f t="shared" si="14"/>
        <v>9.2447999999999997</v>
      </c>
      <c r="I320" s="10"/>
    </row>
    <row r="321" spans="1:9">
      <c r="A321" s="5">
        <v>324</v>
      </c>
      <c r="B321" s="6" t="s">
        <v>315</v>
      </c>
      <c r="C321" s="7" t="s">
        <v>168</v>
      </c>
      <c r="D321" s="7">
        <v>2</v>
      </c>
      <c r="E321" s="7">
        <v>119.7</v>
      </c>
      <c r="F321" s="8">
        <f t="shared" si="12"/>
        <v>71.819999999999993</v>
      </c>
      <c r="G321" s="9">
        <f t="shared" si="13"/>
        <v>430.91999999999996</v>
      </c>
      <c r="H321" s="9">
        <f t="shared" si="14"/>
        <v>0.86183999999999994</v>
      </c>
      <c r="I321" s="10"/>
    </row>
    <row r="322" spans="1:9">
      <c r="A322" s="5">
        <v>325</v>
      </c>
      <c r="B322" s="6" t="s">
        <v>316</v>
      </c>
      <c r="C322" s="7" t="s">
        <v>168</v>
      </c>
      <c r="D322" s="7">
        <v>5</v>
      </c>
      <c r="E322" s="7">
        <v>62.9</v>
      </c>
      <c r="F322" s="8">
        <f t="shared" si="12"/>
        <v>37.739999999999995</v>
      </c>
      <c r="G322" s="9">
        <f t="shared" si="13"/>
        <v>226.43999999999997</v>
      </c>
      <c r="H322" s="9">
        <f t="shared" si="14"/>
        <v>1.1321999999999999</v>
      </c>
      <c r="I322" s="10"/>
    </row>
    <row r="323" spans="1:9">
      <c r="A323" s="5">
        <v>326</v>
      </c>
      <c r="B323" s="6" t="s">
        <v>317</v>
      </c>
      <c r="C323" s="7" t="s">
        <v>168</v>
      </c>
      <c r="D323" s="7">
        <v>1</v>
      </c>
      <c r="E323" s="7">
        <v>101.8</v>
      </c>
      <c r="F323" s="8">
        <f t="shared" si="12"/>
        <v>61.08</v>
      </c>
      <c r="G323" s="9">
        <f t="shared" si="13"/>
        <v>366.48</v>
      </c>
      <c r="H323" s="9">
        <f t="shared" si="14"/>
        <v>0.36648000000000003</v>
      </c>
      <c r="I323" s="10"/>
    </row>
    <row r="324" spans="1:9">
      <c r="A324" s="5">
        <v>327</v>
      </c>
      <c r="B324" s="6" t="s">
        <v>318</v>
      </c>
      <c r="C324" s="7" t="s">
        <v>168</v>
      </c>
      <c r="D324" s="7">
        <v>6</v>
      </c>
      <c r="E324" s="7">
        <v>187.8</v>
      </c>
      <c r="F324" s="8">
        <f t="shared" si="12"/>
        <v>112.68</v>
      </c>
      <c r="G324" s="9">
        <f t="shared" si="13"/>
        <v>676.08</v>
      </c>
      <c r="H324" s="9">
        <f t="shared" si="14"/>
        <v>4.0564800000000005</v>
      </c>
      <c r="I324" s="10"/>
    </row>
    <row r="325" spans="1:9">
      <c r="A325" s="5">
        <v>328</v>
      </c>
      <c r="B325" s="6" t="s">
        <v>319</v>
      </c>
      <c r="C325" s="7" t="s">
        <v>168</v>
      </c>
      <c r="D325" s="7">
        <v>50</v>
      </c>
      <c r="E325" s="7">
        <v>85.1</v>
      </c>
      <c r="F325" s="8">
        <f t="shared" ref="F325:F388" si="15">E325-E325*0.4</f>
        <v>51.059999999999995</v>
      </c>
      <c r="G325" s="9">
        <f t="shared" ref="G325:G388" si="16">F325*$J$3</f>
        <v>306.35999999999996</v>
      </c>
      <c r="H325" s="9">
        <f t="shared" ref="H325:H379" si="17">D325*G325/1000</f>
        <v>15.317999999999998</v>
      </c>
      <c r="I325" s="10"/>
    </row>
    <row r="326" spans="1:9">
      <c r="A326" s="5">
        <v>329</v>
      </c>
      <c r="B326" s="6" t="s">
        <v>320</v>
      </c>
      <c r="C326" s="7" t="s">
        <v>168</v>
      </c>
      <c r="D326" s="7">
        <v>60</v>
      </c>
      <c r="E326" s="7">
        <v>52.9</v>
      </c>
      <c r="F326" s="8">
        <f t="shared" si="15"/>
        <v>31.74</v>
      </c>
      <c r="G326" s="9">
        <f t="shared" si="16"/>
        <v>190.44</v>
      </c>
      <c r="H326" s="9">
        <f t="shared" si="17"/>
        <v>11.426399999999999</v>
      </c>
      <c r="I326" s="10"/>
    </row>
    <row r="327" spans="1:9">
      <c r="A327" s="5">
        <v>330</v>
      </c>
      <c r="B327" s="6" t="s">
        <v>321</v>
      </c>
      <c r="C327" s="7" t="s">
        <v>168</v>
      </c>
      <c r="D327" s="7">
        <v>50</v>
      </c>
      <c r="E327" s="7">
        <v>279.5</v>
      </c>
      <c r="F327" s="8">
        <f t="shared" si="15"/>
        <v>167.7</v>
      </c>
      <c r="G327" s="9">
        <f t="shared" si="16"/>
        <v>1006.1999999999999</v>
      </c>
      <c r="H327" s="9">
        <f t="shared" si="17"/>
        <v>50.31</v>
      </c>
      <c r="I327" s="10"/>
    </row>
    <row r="328" spans="1:9">
      <c r="A328" s="5">
        <v>331</v>
      </c>
      <c r="B328" s="6" t="s">
        <v>321</v>
      </c>
      <c r="C328" s="7" t="s">
        <v>168</v>
      </c>
      <c r="D328" s="7">
        <v>50</v>
      </c>
      <c r="E328" s="7">
        <v>331.5</v>
      </c>
      <c r="F328" s="8">
        <f t="shared" si="15"/>
        <v>198.9</v>
      </c>
      <c r="G328" s="9">
        <f t="shared" si="16"/>
        <v>1193.4000000000001</v>
      </c>
      <c r="H328" s="9">
        <f t="shared" si="17"/>
        <v>59.670000000000009</v>
      </c>
      <c r="I328" s="10"/>
    </row>
    <row r="329" spans="1:9">
      <c r="A329" s="5">
        <v>332</v>
      </c>
      <c r="B329" s="6" t="s">
        <v>322</v>
      </c>
      <c r="C329" s="7" t="s">
        <v>168</v>
      </c>
      <c r="D329" s="7">
        <v>20</v>
      </c>
      <c r="E329" s="7">
        <v>725.2</v>
      </c>
      <c r="F329" s="8">
        <f t="shared" si="15"/>
        <v>435.12</v>
      </c>
      <c r="G329" s="9">
        <f t="shared" si="16"/>
        <v>2610.7200000000003</v>
      </c>
      <c r="H329" s="9">
        <f t="shared" si="17"/>
        <v>52.214400000000012</v>
      </c>
      <c r="I329" s="10"/>
    </row>
    <row r="330" spans="1:9">
      <c r="A330" s="5">
        <v>333</v>
      </c>
      <c r="B330" s="6" t="s">
        <v>323</v>
      </c>
      <c r="C330" s="7" t="s">
        <v>168</v>
      </c>
      <c r="D330" s="7">
        <v>2</v>
      </c>
      <c r="E330" s="7">
        <v>1060</v>
      </c>
      <c r="F330" s="8">
        <f t="shared" si="15"/>
        <v>636</v>
      </c>
      <c r="G330" s="9">
        <f t="shared" si="16"/>
        <v>3816</v>
      </c>
      <c r="H330" s="9">
        <f t="shared" si="17"/>
        <v>7.6319999999999997</v>
      </c>
      <c r="I330" s="10"/>
    </row>
    <row r="331" spans="1:9">
      <c r="A331" s="5">
        <v>334</v>
      </c>
      <c r="B331" s="6" t="s">
        <v>324</v>
      </c>
      <c r="C331" s="7" t="s">
        <v>168</v>
      </c>
      <c r="D331" s="7">
        <v>2</v>
      </c>
      <c r="E331" s="7">
        <v>136.69999999999999</v>
      </c>
      <c r="F331" s="8">
        <f t="shared" si="15"/>
        <v>82.019999999999982</v>
      </c>
      <c r="G331" s="9">
        <f t="shared" si="16"/>
        <v>492.11999999999989</v>
      </c>
      <c r="H331" s="9">
        <f t="shared" si="17"/>
        <v>0.98423999999999978</v>
      </c>
      <c r="I331" s="10"/>
    </row>
    <row r="332" spans="1:9">
      <c r="A332" s="5">
        <v>335</v>
      </c>
      <c r="B332" s="6" t="s">
        <v>324</v>
      </c>
      <c r="C332" s="7" t="s">
        <v>168</v>
      </c>
      <c r="D332" s="7">
        <v>1</v>
      </c>
      <c r="E332" s="7">
        <v>208</v>
      </c>
      <c r="F332" s="8">
        <f t="shared" si="15"/>
        <v>124.8</v>
      </c>
      <c r="G332" s="9">
        <f t="shared" si="16"/>
        <v>748.8</v>
      </c>
      <c r="H332" s="9">
        <f t="shared" si="17"/>
        <v>0.74879999999999991</v>
      </c>
      <c r="I332" s="10"/>
    </row>
    <row r="333" spans="1:9">
      <c r="A333" s="5">
        <v>336</v>
      </c>
      <c r="B333" s="6" t="s">
        <v>325</v>
      </c>
      <c r="C333" s="7" t="s">
        <v>168</v>
      </c>
      <c r="D333" s="7">
        <v>2</v>
      </c>
      <c r="E333" s="7">
        <v>99.2</v>
      </c>
      <c r="F333" s="8">
        <f t="shared" si="15"/>
        <v>59.519999999999996</v>
      </c>
      <c r="G333" s="9">
        <f t="shared" si="16"/>
        <v>357.12</v>
      </c>
      <c r="H333" s="9">
        <f t="shared" si="17"/>
        <v>0.71423999999999999</v>
      </c>
      <c r="I333" s="10"/>
    </row>
    <row r="334" spans="1:9">
      <c r="A334" s="5">
        <v>337</v>
      </c>
      <c r="B334" s="6" t="s">
        <v>326</v>
      </c>
      <c r="C334" s="7" t="s">
        <v>168</v>
      </c>
      <c r="D334" s="7">
        <v>40</v>
      </c>
      <c r="E334" s="7">
        <v>125.5</v>
      </c>
      <c r="F334" s="8">
        <f t="shared" si="15"/>
        <v>75.3</v>
      </c>
      <c r="G334" s="9">
        <f t="shared" si="16"/>
        <v>451.79999999999995</v>
      </c>
      <c r="H334" s="9">
        <f t="shared" si="17"/>
        <v>18.071999999999999</v>
      </c>
      <c r="I334" s="10"/>
    </row>
    <row r="335" spans="1:9">
      <c r="A335" s="5">
        <v>338</v>
      </c>
      <c r="B335" s="6" t="s">
        <v>327</v>
      </c>
      <c r="C335" s="7" t="s">
        <v>168</v>
      </c>
      <c r="D335" s="7">
        <v>15</v>
      </c>
      <c r="E335" s="7">
        <v>38.5</v>
      </c>
      <c r="F335" s="8">
        <f t="shared" si="15"/>
        <v>23.1</v>
      </c>
      <c r="G335" s="9">
        <f t="shared" si="16"/>
        <v>138.60000000000002</v>
      </c>
      <c r="H335" s="9">
        <f t="shared" si="17"/>
        <v>2.0790000000000006</v>
      </c>
      <c r="I335" s="10"/>
    </row>
    <row r="336" spans="1:9">
      <c r="A336" s="5">
        <v>339</v>
      </c>
      <c r="B336" s="6" t="s">
        <v>328</v>
      </c>
      <c r="C336" s="7" t="s">
        <v>168</v>
      </c>
      <c r="D336" s="7">
        <v>200</v>
      </c>
      <c r="E336" s="7">
        <v>85</v>
      </c>
      <c r="F336" s="8">
        <f t="shared" si="15"/>
        <v>51</v>
      </c>
      <c r="G336" s="9">
        <f t="shared" si="16"/>
        <v>306</v>
      </c>
      <c r="H336" s="9">
        <f t="shared" si="17"/>
        <v>61.2</v>
      </c>
      <c r="I336" s="10"/>
    </row>
    <row r="337" spans="1:9">
      <c r="A337" s="5">
        <v>340</v>
      </c>
      <c r="B337" s="6" t="s">
        <v>329</v>
      </c>
      <c r="C337" s="7" t="s">
        <v>168</v>
      </c>
      <c r="D337" s="7">
        <v>5</v>
      </c>
      <c r="E337" s="7">
        <v>101.2</v>
      </c>
      <c r="F337" s="8">
        <f t="shared" si="15"/>
        <v>60.72</v>
      </c>
      <c r="G337" s="9">
        <f t="shared" si="16"/>
        <v>364.32</v>
      </c>
      <c r="H337" s="9">
        <f t="shared" si="17"/>
        <v>1.8215999999999999</v>
      </c>
      <c r="I337" s="10"/>
    </row>
    <row r="338" spans="1:9">
      <c r="A338" s="5">
        <v>341</v>
      </c>
      <c r="B338" s="6" t="s">
        <v>330</v>
      </c>
      <c r="C338" s="7" t="s">
        <v>168</v>
      </c>
      <c r="D338" s="7">
        <v>200</v>
      </c>
      <c r="E338" s="7">
        <v>90</v>
      </c>
      <c r="F338" s="8">
        <f t="shared" si="15"/>
        <v>54</v>
      </c>
      <c r="G338" s="9">
        <f t="shared" si="16"/>
        <v>324</v>
      </c>
      <c r="H338" s="9">
        <f t="shared" si="17"/>
        <v>64.8</v>
      </c>
      <c r="I338" s="10"/>
    </row>
    <row r="339" spans="1:9">
      <c r="A339" s="5">
        <v>342</v>
      </c>
      <c r="B339" s="6" t="s">
        <v>331</v>
      </c>
      <c r="C339" s="7" t="s">
        <v>168</v>
      </c>
      <c r="D339" s="7">
        <v>3</v>
      </c>
      <c r="E339" s="7">
        <v>149.9</v>
      </c>
      <c r="F339" s="8">
        <f t="shared" si="15"/>
        <v>89.94</v>
      </c>
      <c r="G339" s="9">
        <f t="shared" si="16"/>
        <v>539.64</v>
      </c>
      <c r="H339" s="9">
        <f t="shared" si="17"/>
        <v>1.6189200000000001</v>
      </c>
      <c r="I339" s="10"/>
    </row>
    <row r="340" spans="1:9">
      <c r="A340" s="5">
        <v>343</v>
      </c>
      <c r="B340" s="6" t="s">
        <v>332</v>
      </c>
      <c r="C340" s="7" t="s">
        <v>168</v>
      </c>
      <c r="D340" s="7">
        <v>80</v>
      </c>
      <c r="E340" s="7">
        <v>1800</v>
      </c>
      <c r="F340" s="8">
        <f t="shared" si="15"/>
        <v>1080</v>
      </c>
      <c r="G340" s="9">
        <f t="shared" si="16"/>
        <v>6480</v>
      </c>
      <c r="H340" s="9">
        <f t="shared" si="17"/>
        <v>518.4</v>
      </c>
      <c r="I340" s="10"/>
    </row>
    <row r="341" spans="1:9">
      <c r="A341" s="5">
        <v>344</v>
      </c>
      <c r="B341" s="6" t="s">
        <v>333</v>
      </c>
      <c r="C341" s="7" t="s">
        <v>168</v>
      </c>
      <c r="D341" s="7">
        <v>180</v>
      </c>
      <c r="E341" s="7">
        <v>120.4</v>
      </c>
      <c r="F341" s="8">
        <f t="shared" si="15"/>
        <v>72.240000000000009</v>
      </c>
      <c r="G341" s="9">
        <f t="shared" si="16"/>
        <v>433.44000000000005</v>
      </c>
      <c r="H341" s="9">
        <f t="shared" si="17"/>
        <v>78.019200000000012</v>
      </c>
      <c r="I341" s="10"/>
    </row>
    <row r="342" spans="1:9">
      <c r="A342" s="5">
        <v>345</v>
      </c>
      <c r="B342" s="6" t="s">
        <v>334</v>
      </c>
      <c r="C342" s="7" t="s">
        <v>168</v>
      </c>
      <c r="D342" s="7">
        <v>200</v>
      </c>
      <c r="E342" s="7">
        <v>140</v>
      </c>
      <c r="F342" s="8">
        <f t="shared" si="15"/>
        <v>84</v>
      </c>
      <c r="G342" s="9">
        <f t="shared" si="16"/>
        <v>504</v>
      </c>
      <c r="H342" s="9">
        <f t="shared" si="17"/>
        <v>100.8</v>
      </c>
      <c r="I342" s="10"/>
    </row>
    <row r="343" spans="1:9">
      <c r="A343" s="5">
        <v>346</v>
      </c>
      <c r="B343" s="6" t="s">
        <v>334</v>
      </c>
      <c r="C343" s="7" t="s">
        <v>168</v>
      </c>
      <c r="D343" s="7">
        <v>200</v>
      </c>
      <c r="E343" s="7">
        <v>130</v>
      </c>
      <c r="F343" s="8">
        <f t="shared" si="15"/>
        <v>78</v>
      </c>
      <c r="G343" s="9">
        <f t="shared" si="16"/>
        <v>468</v>
      </c>
      <c r="H343" s="9">
        <f t="shared" si="17"/>
        <v>93.6</v>
      </c>
      <c r="I343" s="10"/>
    </row>
    <row r="344" spans="1:9">
      <c r="A344" s="5">
        <v>347</v>
      </c>
      <c r="B344" s="6" t="s">
        <v>335</v>
      </c>
      <c r="C344" s="7" t="s">
        <v>168</v>
      </c>
      <c r="D344" s="7">
        <v>300</v>
      </c>
      <c r="E344" s="7">
        <v>140</v>
      </c>
      <c r="F344" s="8">
        <f t="shared" si="15"/>
        <v>84</v>
      </c>
      <c r="G344" s="9">
        <f t="shared" si="16"/>
        <v>504</v>
      </c>
      <c r="H344" s="9">
        <f t="shared" si="17"/>
        <v>151.19999999999999</v>
      </c>
      <c r="I344" s="10"/>
    </row>
    <row r="345" spans="1:9">
      <c r="A345" s="5">
        <v>348</v>
      </c>
      <c r="B345" s="6" t="s">
        <v>336</v>
      </c>
      <c r="C345" s="7" t="s">
        <v>168</v>
      </c>
      <c r="D345" s="7">
        <v>100</v>
      </c>
      <c r="E345" s="7">
        <v>140</v>
      </c>
      <c r="F345" s="8">
        <f t="shared" si="15"/>
        <v>84</v>
      </c>
      <c r="G345" s="9">
        <f t="shared" si="16"/>
        <v>504</v>
      </c>
      <c r="H345" s="9">
        <f t="shared" si="17"/>
        <v>50.4</v>
      </c>
      <c r="I345" s="10"/>
    </row>
    <row r="346" spans="1:9">
      <c r="A346" s="5">
        <v>349</v>
      </c>
      <c r="B346" s="6" t="s">
        <v>337</v>
      </c>
      <c r="C346" s="7" t="s">
        <v>168</v>
      </c>
      <c r="D346" s="7">
        <v>300</v>
      </c>
      <c r="E346" s="7">
        <v>140</v>
      </c>
      <c r="F346" s="8">
        <f t="shared" si="15"/>
        <v>84</v>
      </c>
      <c r="G346" s="9">
        <f t="shared" si="16"/>
        <v>504</v>
      </c>
      <c r="H346" s="9">
        <f t="shared" si="17"/>
        <v>151.19999999999999</v>
      </c>
      <c r="I346" s="10"/>
    </row>
    <row r="347" spans="1:9">
      <c r="A347" s="5">
        <v>350</v>
      </c>
      <c r="B347" s="6" t="s">
        <v>338</v>
      </c>
      <c r="C347" s="7" t="s">
        <v>168</v>
      </c>
      <c r="D347" s="7">
        <v>700</v>
      </c>
      <c r="E347" s="7">
        <v>140</v>
      </c>
      <c r="F347" s="8">
        <f t="shared" si="15"/>
        <v>84</v>
      </c>
      <c r="G347" s="9">
        <f t="shared" si="16"/>
        <v>504</v>
      </c>
      <c r="H347" s="9">
        <f t="shared" si="17"/>
        <v>352.8</v>
      </c>
      <c r="I347" s="10"/>
    </row>
    <row r="348" spans="1:9">
      <c r="A348" s="5">
        <v>351</v>
      </c>
      <c r="B348" s="6" t="s">
        <v>339</v>
      </c>
      <c r="C348" s="7" t="s">
        <v>168</v>
      </c>
      <c r="D348" s="7">
        <v>500</v>
      </c>
      <c r="E348" s="7">
        <v>140</v>
      </c>
      <c r="F348" s="8">
        <f t="shared" si="15"/>
        <v>84</v>
      </c>
      <c r="G348" s="9">
        <f t="shared" si="16"/>
        <v>504</v>
      </c>
      <c r="H348" s="9">
        <f t="shared" si="17"/>
        <v>252</v>
      </c>
      <c r="I348" s="10"/>
    </row>
    <row r="349" spans="1:9">
      <c r="A349" s="5">
        <v>352</v>
      </c>
      <c r="B349" s="6" t="s">
        <v>340</v>
      </c>
      <c r="C349" s="7" t="s">
        <v>168</v>
      </c>
      <c r="D349" s="7">
        <v>3</v>
      </c>
      <c r="E349" s="7">
        <v>50</v>
      </c>
      <c r="F349" s="8">
        <f t="shared" si="15"/>
        <v>30</v>
      </c>
      <c r="G349" s="9">
        <f t="shared" si="16"/>
        <v>180</v>
      </c>
      <c r="H349" s="9">
        <f t="shared" si="17"/>
        <v>0.54</v>
      </c>
      <c r="I349" s="10"/>
    </row>
    <row r="350" spans="1:9">
      <c r="A350" s="5">
        <v>353</v>
      </c>
      <c r="B350" s="6" t="s">
        <v>340</v>
      </c>
      <c r="C350" s="7" t="s">
        <v>168</v>
      </c>
      <c r="D350" s="7">
        <v>1</v>
      </c>
      <c r="E350" s="7">
        <v>760.7</v>
      </c>
      <c r="F350" s="8">
        <f t="shared" si="15"/>
        <v>456.42</v>
      </c>
      <c r="G350" s="9">
        <f t="shared" si="16"/>
        <v>2738.52</v>
      </c>
      <c r="H350" s="9">
        <f t="shared" si="17"/>
        <v>2.7385199999999998</v>
      </c>
      <c r="I350" s="10"/>
    </row>
    <row r="351" spans="1:9">
      <c r="A351" s="5">
        <v>354</v>
      </c>
      <c r="B351" s="6" t="s">
        <v>341</v>
      </c>
      <c r="C351" s="7" t="s">
        <v>168</v>
      </c>
      <c r="D351" s="7">
        <v>2</v>
      </c>
      <c r="E351" s="7">
        <v>108.7</v>
      </c>
      <c r="F351" s="8">
        <f t="shared" si="15"/>
        <v>65.22</v>
      </c>
      <c r="G351" s="9">
        <f t="shared" si="16"/>
        <v>391.32</v>
      </c>
      <c r="H351" s="9">
        <f t="shared" si="17"/>
        <v>0.78264</v>
      </c>
      <c r="I351" s="10"/>
    </row>
    <row r="352" spans="1:9">
      <c r="A352" s="5">
        <v>355</v>
      </c>
      <c r="B352" s="6" t="s">
        <v>342</v>
      </c>
      <c r="C352" s="7" t="s">
        <v>168</v>
      </c>
      <c r="D352" s="7">
        <v>400</v>
      </c>
      <c r="E352" s="7">
        <v>81.05</v>
      </c>
      <c r="F352" s="8">
        <f t="shared" si="15"/>
        <v>48.629999999999995</v>
      </c>
      <c r="G352" s="9">
        <f t="shared" si="16"/>
        <v>291.77999999999997</v>
      </c>
      <c r="H352" s="9">
        <f t="shared" si="17"/>
        <v>116.71199999999999</v>
      </c>
      <c r="I352" s="10"/>
    </row>
    <row r="353" spans="1:9">
      <c r="A353" s="5">
        <v>356</v>
      </c>
      <c r="B353" s="6" t="s">
        <v>343</v>
      </c>
      <c r="C353" s="7" t="s">
        <v>168</v>
      </c>
      <c r="D353" s="7">
        <v>10</v>
      </c>
      <c r="E353" s="7">
        <v>196.6</v>
      </c>
      <c r="F353" s="8">
        <f t="shared" si="15"/>
        <v>117.96</v>
      </c>
      <c r="G353" s="9">
        <f t="shared" si="16"/>
        <v>707.76</v>
      </c>
      <c r="H353" s="9">
        <f t="shared" si="17"/>
        <v>7.0776000000000003</v>
      </c>
      <c r="I353" s="10"/>
    </row>
    <row r="354" spans="1:9">
      <c r="A354" s="5">
        <v>357</v>
      </c>
      <c r="B354" s="6" t="s">
        <v>343</v>
      </c>
      <c r="C354" s="7" t="s">
        <v>168</v>
      </c>
      <c r="D354" s="7">
        <v>10</v>
      </c>
      <c r="E354" s="7">
        <v>184.7</v>
      </c>
      <c r="F354" s="8">
        <f t="shared" si="15"/>
        <v>110.82</v>
      </c>
      <c r="G354" s="9">
        <f t="shared" si="16"/>
        <v>664.92</v>
      </c>
      <c r="H354" s="9">
        <f t="shared" si="17"/>
        <v>6.6491999999999996</v>
      </c>
      <c r="I354" s="10"/>
    </row>
    <row r="355" spans="1:9">
      <c r="A355" s="5">
        <v>358</v>
      </c>
      <c r="B355" s="6" t="s">
        <v>344</v>
      </c>
      <c r="C355" s="7" t="s">
        <v>168</v>
      </c>
      <c r="D355" s="7">
        <v>10</v>
      </c>
      <c r="E355" s="7">
        <v>502.6</v>
      </c>
      <c r="F355" s="8">
        <f t="shared" si="15"/>
        <v>301.56</v>
      </c>
      <c r="G355" s="9">
        <f t="shared" si="16"/>
        <v>1809.3600000000001</v>
      </c>
      <c r="H355" s="9">
        <f t="shared" si="17"/>
        <v>18.093600000000002</v>
      </c>
      <c r="I355" s="10"/>
    </row>
    <row r="356" spans="1:9">
      <c r="A356" s="5">
        <v>359</v>
      </c>
      <c r="B356" s="6" t="s">
        <v>345</v>
      </c>
      <c r="C356" s="7" t="s">
        <v>168</v>
      </c>
      <c r="D356" s="7">
        <v>20</v>
      </c>
      <c r="E356" s="7">
        <v>232.5</v>
      </c>
      <c r="F356" s="8">
        <f t="shared" si="15"/>
        <v>139.5</v>
      </c>
      <c r="G356" s="9">
        <f t="shared" si="16"/>
        <v>837</v>
      </c>
      <c r="H356" s="9">
        <f t="shared" si="17"/>
        <v>16.739999999999998</v>
      </c>
      <c r="I356" s="10"/>
    </row>
    <row r="357" spans="1:9">
      <c r="A357" s="5">
        <v>360</v>
      </c>
      <c r="B357" s="6" t="s">
        <v>346</v>
      </c>
      <c r="C357" s="7" t="s">
        <v>168</v>
      </c>
      <c r="D357" s="7">
        <v>10</v>
      </c>
      <c r="E357" s="7">
        <v>43</v>
      </c>
      <c r="F357" s="8">
        <f t="shared" si="15"/>
        <v>25.8</v>
      </c>
      <c r="G357" s="9">
        <f t="shared" si="16"/>
        <v>154.80000000000001</v>
      </c>
      <c r="H357" s="9">
        <f t="shared" si="17"/>
        <v>1.548</v>
      </c>
      <c r="I357" s="10"/>
    </row>
    <row r="358" spans="1:9">
      <c r="A358" s="5">
        <v>361</v>
      </c>
      <c r="B358" s="6" t="s">
        <v>347</v>
      </c>
      <c r="C358" s="7" t="s">
        <v>168</v>
      </c>
      <c r="D358" s="7">
        <v>20</v>
      </c>
      <c r="E358" s="7">
        <v>195.6</v>
      </c>
      <c r="F358" s="8">
        <f t="shared" si="15"/>
        <v>117.35999999999999</v>
      </c>
      <c r="G358" s="9">
        <f t="shared" si="16"/>
        <v>704.15999999999985</v>
      </c>
      <c r="H358" s="9">
        <f t="shared" si="17"/>
        <v>14.083199999999998</v>
      </c>
      <c r="I358" s="10"/>
    </row>
    <row r="359" spans="1:9">
      <c r="A359" s="5">
        <v>362</v>
      </c>
      <c r="B359" s="6" t="s">
        <v>347</v>
      </c>
      <c r="C359" s="7" t="s">
        <v>168</v>
      </c>
      <c r="D359" s="7">
        <v>20</v>
      </c>
      <c r="E359" s="7">
        <v>173.5</v>
      </c>
      <c r="F359" s="8">
        <f t="shared" si="15"/>
        <v>104.1</v>
      </c>
      <c r="G359" s="9">
        <f t="shared" si="16"/>
        <v>624.59999999999991</v>
      </c>
      <c r="H359" s="9">
        <f t="shared" si="17"/>
        <v>12.491999999999997</v>
      </c>
      <c r="I359" s="10"/>
    </row>
    <row r="360" spans="1:9">
      <c r="A360" s="5">
        <v>363</v>
      </c>
      <c r="B360" s="6" t="s">
        <v>348</v>
      </c>
      <c r="C360" s="7" t="s">
        <v>168</v>
      </c>
      <c r="D360" s="7">
        <v>150</v>
      </c>
      <c r="E360" s="7">
        <v>51.9</v>
      </c>
      <c r="F360" s="8">
        <f t="shared" si="15"/>
        <v>31.139999999999997</v>
      </c>
      <c r="G360" s="9">
        <f t="shared" si="16"/>
        <v>186.83999999999997</v>
      </c>
      <c r="H360" s="9">
        <f t="shared" si="17"/>
        <v>28.025999999999996</v>
      </c>
      <c r="I360" s="10"/>
    </row>
    <row r="361" spans="1:9">
      <c r="A361" s="5">
        <v>364</v>
      </c>
      <c r="B361" s="6" t="s">
        <v>349</v>
      </c>
      <c r="C361" s="7" t="s">
        <v>168</v>
      </c>
      <c r="D361" s="7">
        <v>50</v>
      </c>
      <c r="E361" s="7">
        <v>750</v>
      </c>
      <c r="F361" s="8">
        <f t="shared" si="15"/>
        <v>450</v>
      </c>
      <c r="G361" s="9">
        <f t="shared" si="16"/>
        <v>2700</v>
      </c>
      <c r="H361" s="9">
        <f t="shared" si="17"/>
        <v>135</v>
      </c>
      <c r="I361" s="10"/>
    </row>
    <row r="362" spans="1:9">
      <c r="A362" s="5">
        <v>365</v>
      </c>
      <c r="B362" s="6" t="s">
        <v>350</v>
      </c>
      <c r="C362" s="7" t="s">
        <v>168</v>
      </c>
      <c r="D362" s="7">
        <v>3</v>
      </c>
      <c r="E362" s="7">
        <v>85.5</v>
      </c>
      <c r="F362" s="8">
        <f t="shared" si="15"/>
        <v>51.3</v>
      </c>
      <c r="G362" s="9">
        <f t="shared" si="16"/>
        <v>307.79999999999995</v>
      </c>
      <c r="H362" s="9">
        <f t="shared" si="17"/>
        <v>0.92339999999999989</v>
      </c>
      <c r="I362" s="10"/>
    </row>
    <row r="363" spans="1:9">
      <c r="A363" s="5">
        <v>366</v>
      </c>
      <c r="B363" s="6" t="s">
        <v>351</v>
      </c>
      <c r="C363" s="7" t="s">
        <v>168</v>
      </c>
      <c r="D363" s="7">
        <v>5</v>
      </c>
      <c r="E363" s="7">
        <v>46.9</v>
      </c>
      <c r="F363" s="8">
        <f t="shared" si="15"/>
        <v>28.139999999999997</v>
      </c>
      <c r="G363" s="9">
        <f t="shared" si="16"/>
        <v>168.83999999999997</v>
      </c>
      <c r="H363" s="9">
        <f t="shared" si="17"/>
        <v>0.84419999999999984</v>
      </c>
      <c r="I363" s="10"/>
    </row>
    <row r="364" spans="1:9">
      <c r="A364" s="5">
        <v>367</v>
      </c>
      <c r="B364" s="6" t="s">
        <v>352</v>
      </c>
      <c r="C364" s="7" t="s">
        <v>168</v>
      </c>
      <c r="D364" s="7">
        <v>20</v>
      </c>
      <c r="E364" s="7">
        <v>820</v>
      </c>
      <c r="F364" s="8">
        <f t="shared" si="15"/>
        <v>492</v>
      </c>
      <c r="G364" s="9">
        <f t="shared" si="16"/>
        <v>2952</v>
      </c>
      <c r="H364" s="9">
        <f t="shared" si="17"/>
        <v>59.04</v>
      </c>
      <c r="I364" s="10"/>
    </row>
    <row r="365" spans="1:9">
      <c r="A365" s="5">
        <v>368</v>
      </c>
      <c r="B365" s="6" t="s">
        <v>352</v>
      </c>
      <c r="C365" s="7" t="s">
        <v>168</v>
      </c>
      <c r="D365" s="7">
        <v>40</v>
      </c>
      <c r="E365" s="7">
        <v>470</v>
      </c>
      <c r="F365" s="8">
        <f t="shared" si="15"/>
        <v>282</v>
      </c>
      <c r="G365" s="9">
        <f t="shared" si="16"/>
        <v>1692</v>
      </c>
      <c r="H365" s="9">
        <f t="shared" si="17"/>
        <v>67.680000000000007</v>
      </c>
      <c r="I365" s="10"/>
    </row>
    <row r="366" spans="1:9">
      <c r="A366" s="5">
        <v>369</v>
      </c>
      <c r="B366" s="6" t="s">
        <v>353</v>
      </c>
      <c r="C366" s="7" t="s">
        <v>168</v>
      </c>
      <c r="D366" s="7">
        <v>50</v>
      </c>
      <c r="E366" s="7">
        <v>2574</v>
      </c>
      <c r="F366" s="8">
        <f t="shared" si="15"/>
        <v>1544.3999999999999</v>
      </c>
      <c r="G366" s="9">
        <f t="shared" si="16"/>
        <v>9266.4</v>
      </c>
      <c r="H366" s="9">
        <f t="shared" si="17"/>
        <v>463.32</v>
      </c>
      <c r="I366" s="10"/>
    </row>
    <row r="367" spans="1:9">
      <c r="A367" s="5">
        <v>370</v>
      </c>
      <c r="B367" s="6" t="s">
        <v>354</v>
      </c>
      <c r="C367" s="7" t="s">
        <v>168</v>
      </c>
      <c r="D367" s="7">
        <v>3</v>
      </c>
      <c r="E367" s="7">
        <v>280</v>
      </c>
      <c r="F367" s="8">
        <f t="shared" si="15"/>
        <v>168</v>
      </c>
      <c r="G367" s="9">
        <f t="shared" si="16"/>
        <v>1008</v>
      </c>
      <c r="H367" s="9">
        <f t="shared" si="17"/>
        <v>3.024</v>
      </c>
      <c r="I367" s="10"/>
    </row>
    <row r="368" spans="1:9">
      <c r="A368" s="5">
        <v>371</v>
      </c>
      <c r="B368" s="6" t="s">
        <v>354</v>
      </c>
      <c r="C368" s="7" t="s">
        <v>168</v>
      </c>
      <c r="D368" s="7">
        <v>3</v>
      </c>
      <c r="E368" s="7">
        <v>320</v>
      </c>
      <c r="F368" s="8">
        <f t="shared" si="15"/>
        <v>192</v>
      </c>
      <c r="G368" s="9">
        <f t="shared" si="16"/>
        <v>1152</v>
      </c>
      <c r="H368" s="9">
        <f t="shared" si="17"/>
        <v>3.456</v>
      </c>
      <c r="I368" s="10"/>
    </row>
    <row r="369" spans="1:9">
      <c r="A369" s="5">
        <v>372</v>
      </c>
      <c r="B369" s="6" t="s">
        <v>354</v>
      </c>
      <c r="C369" s="7" t="s">
        <v>168</v>
      </c>
      <c r="D369" s="7">
        <v>3</v>
      </c>
      <c r="E369" s="7">
        <v>450</v>
      </c>
      <c r="F369" s="8">
        <f t="shared" si="15"/>
        <v>270</v>
      </c>
      <c r="G369" s="9">
        <f t="shared" si="16"/>
        <v>1620</v>
      </c>
      <c r="H369" s="9">
        <f t="shared" si="17"/>
        <v>4.8600000000000003</v>
      </c>
      <c r="I369" s="10"/>
    </row>
    <row r="370" spans="1:9">
      <c r="A370" s="5">
        <v>373</v>
      </c>
      <c r="B370" s="6" t="s">
        <v>355</v>
      </c>
      <c r="C370" s="7" t="s">
        <v>168</v>
      </c>
      <c r="D370" s="7">
        <v>3</v>
      </c>
      <c r="E370" s="7">
        <v>140</v>
      </c>
      <c r="F370" s="8">
        <f t="shared" si="15"/>
        <v>84</v>
      </c>
      <c r="G370" s="9">
        <f t="shared" si="16"/>
        <v>504</v>
      </c>
      <c r="H370" s="9">
        <f t="shared" si="17"/>
        <v>1.512</v>
      </c>
      <c r="I370" s="10"/>
    </row>
    <row r="371" spans="1:9">
      <c r="A371" s="5">
        <v>374</v>
      </c>
      <c r="B371" s="6" t="s">
        <v>355</v>
      </c>
      <c r="C371" s="7" t="s">
        <v>168</v>
      </c>
      <c r="D371" s="7">
        <v>3</v>
      </c>
      <c r="E371" s="7">
        <v>190</v>
      </c>
      <c r="F371" s="8">
        <f t="shared" si="15"/>
        <v>114</v>
      </c>
      <c r="G371" s="9">
        <f t="shared" si="16"/>
        <v>684</v>
      </c>
      <c r="H371" s="9">
        <f t="shared" si="17"/>
        <v>2.052</v>
      </c>
      <c r="I371" s="10"/>
    </row>
    <row r="372" spans="1:9">
      <c r="A372" s="5">
        <v>375</v>
      </c>
      <c r="B372" s="6" t="s">
        <v>355</v>
      </c>
      <c r="C372" s="7" t="s">
        <v>168</v>
      </c>
      <c r="D372" s="7">
        <v>3</v>
      </c>
      <c r="E372" s="7">
        <v>320</v>
      </c>
      <c r="F372" s="8">
        <f t="shared" si="15"/>
        <v>192</v>
      </c>
      <c r="G372" s="9">
        <f t="shared" si="16"/>
        <v>1152</v>
      </c>
      <c r="H372" s="9">
        <f t="shared" si="17"/>
        <v>3.456</v>
      </c>
      <c r="I372" s="10"/>
    </row>
    <row r="373" spans="1:9">
      <c r="A373" s="5">
        <v>376</v>
      </c>
      <c r="B373" s="6" t="s">
        <v>356</v>
      </c>
      <c r="C373" s="7" t="s">
        <v>168</v>
      </c>
      <c r="D373" s="7">
        <v>80</v>
      </c>
      <c r="E373" s="7">
        <v>1203.2</v>
      </c>
      <c r="F373" s="8">
        <f t="shared" si="15"/>
        <v>721.92000000000007</v>
      </c>
      <c r="G373" s="9">
        <f t="shared" si="16"/>
        <v>4331.5200000000004</v>
      </c>
      <c r="H373" s="9">
        <f t="shared" si="17"/>
        <v>346.52160000000003</v>
      </c>
      <c r="I373" s="10"/>
    </row>
    <row r="374" spans="1:9">
      <c r="A374" s="5">
        <v>377</v>
      </c>
      <c r="B374" s="6" t="s">
        <v>357</v>
      </c>
      <c r="C374" s="7" t="s">
        <v>168</v>
      </c>
      <c r="D374" s="7">
        <v>10</v>
      </c>
      <c r="E374" s="7">
        <v>342.05</v>
      </c>
      <c r="F374" s="8">
        <f t="shared" si="15"/>
        <v>205.23</v>
      </c>
      <c r="G374" s="9">
        <f t="shared" si="16"/>
        <v>1231.3799999999999</v>
      </c>
      <c r="H374" s="9">
        <f t="shared" si="17"/>
        <v>12.313799999999999</v>
      </c>
      <c r="I374" s="10"/>
    </row>
    <row r="375" spans="1:9">
      <c r="A375" s="5">
        <v>378</v>
      </c>
      <c r="B375" s="6" t="s">
        <v>358</v>
      </c>
      <c r="C375" s="7" t="s">
        <v>168</v>
      </c>
      <c r="D375" s="7">
        <v>100</v>
      </c>
      <c r="E375" s="7">
        <v>29.9</v>
      </c>
      <c r="F375" s="8">
        <f t="shared" si="15"/>
        <v>17.939999999999998</v>
      </c>
      <c r="G375" s="9">
        <f t="shared" si="16"/>
        <v>107.63999999999999</v>
      </c>
      <c r="H375" s="9">
        <f t="shared" si="17"/>
        <v>10.763999999999998</v>
      </c>
      <c r="I375" s="10"/>
    </row>
    <row r="376" spans="1:9">
      <c r="A376" s="5">
        <v>379</v>
      </c>
      <c r="B376" s="6" t="s">
        <v>359</v>
      </c>
      <c r="C376" s="7" t="s">
        <v>168</v>
      </c>
      <c r="D376" s="7">
        <v>10</v>
      </c>
      <c r="E376" s="7">
        <v>620</v>
      </c>
      <c r="F376" s="8">
        <f t="shared" si="15"/>
        <v>372</v>
      </c>
      <c r="G376" s="9">
        <f t="shared" si="16"/>
        <v>2232</v>
      </c>
      <c r="H376" s="9">
        <f t="shared" si="17"/>
        <v>22.32</v>
      </c>
      <c r="I376" s="10"/>
    </row>
    <row r="377" spans="1:9">
      <c r="A377" s="5">
        <v>380</v>
      </c>
      <c r="B377" s="6" t="s">
        <v>360</v>
      </c>
      <c r="C377" s="7" t="s">
        <v>168</v>
      </c>
      <c r="D377" s="7">
        <v>20</v>
      </c>
      <c r="E377" s="7">
        <v>707.5</v>
      </c>
      <c r="F377" s="8">
        <f t="shared" si="15"/>
        <v>424.5</v>
      </c>
      <c r="G377" s="9">
        <f t="shared" si="16"/>
        <v>2547</v>
      </c>
      <c r="H377" s="9">
        <f t="shared" si="17"/>
        <v>50.94</v>
      </c>
      <c r="I377" s="10"/>
    </row>
    <row r="378" spans="1:9">
      <c r="A378" s="5">
        <v>381</v>
      </c>
      <c r="B378" s="6" t="s">
        <v>361</v>
      </c>
      <c r="C378" s="7" t="s">
        <v>168</v>
      </c>
      <c r="D378" s="7">
        <v>200</v>
      </c>
      <c r="E378" s="7">
        <v>2223</v>
      </c>
      <c r="F378" s="8">
        <f t="shared" si="15"/>
        <v>1333.8</v>
      </c>
      <c r="G378" s="9">
        <f t="shared" si="16"/>
        <v>8002.7999999999993</v>
      </c>
      <c r="H378" s="9">
        <f t="shared" si="17"/>
        <v>1600.5599999999997</v>
      </c>
      <c r="I378" s="19"/>
    </row>
    <row r="379" spans="1:9">
      <c r="A379" s="5">
        <v>382</v>
      </c>
      <c r="B379" s="6" t="s">
        <v>362</v>
      </c>
      <c r="C379" s="7" t="s">
        <v>168</v>
      </c>
      <c r="D379" s="7">
        <v>20</v>
      </c>
      <c r="E379" s="7">
        <v>120</v>
      </c>
      <c r="F379" s="8">
        <f t="shared" si="15"/>
        <v>72</v>
      </c>
      <c r="G379" s="9">
        <f t="shared" si="16"/>
        <v>432</v>
      </c>
      <c r="H379" s="9">
        <f t="shared" si="17"/>
        <v>8.64</v>
      </c>
      <c r="I379" s="19"/>
    </row>
    <row r="380" spans="1:9">
      <c r="A380" s="5">
        <v>383</v>
      </c>
      <c r="B380" s="6" t="s">
        <v>362</v>
      </c>
      <c r="C380" s="7" t="s">
        <v>168</v>
      </c>
      <c r="D380" s="7">
        <v>20</v>
      </c>
      <c r="E380" s="7">
        <v>260</v>
      </c>
      <c r="F380" s="8">
        <f t="shared" si="15"/>
        <v>156</v>
      </c>
      <c r="G380" s="9">
        <f t="shared" si="16"/>
        <v>936</v>
      </c>
      <c r="H380" s="9">
        <f>D380*G380/1000</f>
        <v>18.72</v>
      </c>
      <c r="I380" s="10"/>
    </row>
    <row r="381" spans="1:9">
      <c r="A381" s="5">
        <v>384</v>
      </c>
      <c r="B381" s="6" t="s">
        <v>363</v>
      </c>
      <c r="C381" s="7" t="s">
        <v>168</v>
      </c>
      <c r="D381" s="7">
        <v>10</v>
      </c>
      <c r="E381" s="7">
        <v>97.1</v>
      </c>
      <c r="F381" s="8">
        <f t="shared" si="15"/>
        <v>58.259999999999991</v>
      </c>
      <c r="G381" s="9">
        <f t="shared" si="16"/>
        <v>349.55999999999995</v>
      </c>
      <c r="H381" s="9">
        <f>D381*G381/1000</f>
        <v>3.4955999999999996</v>
      </c>
      <c r="I381" s="10"/>
    </row>
    <row r="382" spans="1:9">
      <c r="A382" s="5">
        <v>385</v>
      </c>
      <c r="B382" s="6" t="s">
        <v>364</v>
      </c>
      <c r="C382" s="7" t="s">
        <v>168</v>
      </c>
      <c r="D382" s="7">
        <v>200</v>
      </c>
      <c r="E382" s="7">
        <v>83.5</v>
      </c>
      <c r="F382" s="8">
        <f t="shared" si="15"/>
        <v>50.1</v>
      </c>
      <c r="G382" s="9">
        <f t="shared" si="16"/>
        <v>300.60000000000002</v>
      </c>
      <c r="H382" s="9">
        <f>D382*G382/1000</f>
        <v>60.120000000000005</v>
      </c>
      <c r="I382" s="10"/>
    </row>
    <row r="383" spans="1:9">
      <c r="A383" s="5">
        <v>386</v>
      </c>
      <c r="B383" s="6" t="s">
        <v>364</v>
      </c>
      <c r="C383" s="7" t="s">
        <v>168</v>
      </c>
      <c r="D383" s="7">
        <v>100</v>
      </c>
      <c r="E383" s="7">
        <v>95.8</v>
      </c>
      <c r="F383" s="8">
        <f t="shared" si="15"/>
        <v>57.48</v>
      </c>
      <c r="G383" s="9">
        <f t="shared" si="16"/>
        <v>344.88</v>
      </c>
      <c r="H383" s="9">
        <f>D383*G383/1000</f>
        <v>34.488</v>
      </c>
      <c r="I383" s="10"/>
    </row>
    <row r="384" spans="1:9">
      <c r="A384" s="5">
        <v>387</v>
      </c>
      <c r="B384" s="6" t="s">
        <v>365</v>
      </c>
      <c r="C384" s="7" t="s">
        <v>168</v>
      </c>
      <c r="D384" s="7">
        <v>10</v>
      </c>
      <c r="E384" s="7">
        <v>105.2</v>
      </c>
      <c r="F384" s="8">
        <f t="shared" si="15"/>
        <v>63.12</v>
      </c>
      <c r="G384" s="9">
        <f t="shared" si="16"/>
        <v>378.71999999999997</v>
      </c>
      <c r="H384" s="9">
        <f>D384*G384/1000</f>
        <v>3.7871999999999999</v>
      </c>
      <c r="I384" s="10"/>
    </row>
    <row r="385" spans="1:245">
      <c r="A385" s="5">
        <v>388</v>
      </c>
      <c r="B385" s="6" t="s">
        <v>365</v>
      </c>
      <c r="C385" s="7" t="s">
        <v>168</v>
      </c>
      <c r="D385" s="7">
        <v>3</v>
      </c>
      <c r="E385" s="7">
        <v>45.2</v>
      </c>
      <c r="F385" s="8">
        <f t="shared" si="15"/>
        <v>27.12</v>
      </c>
      <c r="G385" s="9">
        <f t="shared" si="16"/>
        <v>162.72</v>
      </c>
      <c r="H385" s="9">
        <f t="shared" ref="H385:H416" si="18">D385*G385/1000</f>
        <v>0.48815999999999998</v>
      </c>
      <c r="I385" s="19"/>
    </row>
    <row r="386" spans="1:245">
      <c r="A386" s="5">
        <v>389</v>
      </c>
      <c r="B386" s="6" t="s">
        <v>365</v>
      </c>
      <c r="C386" s="7" t="s">
        <v>168</v>
      </c>
      <c r="D386" s="7">
        <v>3</v>
      </c>
      <c r="E386" s="7">
        <v>53.2</v>
      </c>
      <c r="F386" s="8">
        <f t="shared" si="15"/>
        <v>31.92</v>
      </c>
      <c r="G386" s="9">
        <f t="shared" si="16"/>
        <v>191.52</v>
      </c>
      <c r="H386" s="9">
        <f t="shared" si="18"/>
        <v>0.57456000000000007</v>
      </c>
      <c r="I386" s="20"/>
    </row>
    <row r="387" spans="1:245">
      <c r="A387" s="5">
        <v>390</v>
      </c>
      <c r="B387" s="6" t="s">
        <v>366</v>
      </c>
      <c r="C387" s="7" t="s">
        <v>168</v>
      </c>
      <c r="D387" s="7">
        <v>3</v>
      </c>
      <c r="E387" s="7">
        <v>42.5</v>
      </c>
      <c r="F387" s="8">
        <f t="shared" si="15"/>
        <v>25.5</v>
      </c>
      <c r="G387" s="9">
        <f t="shared" si="16"/>
        <v>153</v>
      </c>
      <c r="H387" s="9">
        <f t="shared" si="18"/>
        <v>0.45900000000000002</v>
      </c>
      <c r="I387" s="21"/>
    </row>
    <row r="388" spans="1:245" s="23" customFormat="1" ht="20.25">
      <c r="A388" s="5">
        <v>391</v>
      </c>
      <c r="B388" s="6" t="s">
        <v>367</v>
      </c>
      <c r="C388" s="7" t="s">
        <v>168</v>
      </c>
      <c r="D388" s="7">
        <v>150</v>
      </c>
      <c r="E388" s="7">
        <v>36</v>
      </c>
      <c r="F388" s="8">
        <f t="shared" si="15"/>
        <v>21.6</v>
      </c>
      <c r="G388" s="9">
        <f t="shared" si="16"/>
        <v>129.60000000000002</v>
      </c>
      <c r="H388" s="9">
        <f t="shared" si="18"/>
        <v>19.440000000000005</v>
      </c>
      <c r="I388" s="22"/>
    </row>
    <row r="389" spans="1:245" s="23" customFormat="1" ht="20.25">
      <c r="A389" s="5">
        <v>392</v>
      </c>
      <c r="B389" s="6" t="s">
        <v>368</v>
      </c>
      <c r="C389" s="7" t="s">
        <v>168</v>
      </c>
      <c r="D389" s="7">
        <v>40</v>
      </c>
      <c r="E389" s="7">
        <v>196.7</v>
      </c>
      <c r="F389" s="8">
        <f t="shared" ref="F389:F416" si="19">E389-E389*0.4</f>
        <v>118.01999999999998</v>
      </c>
      <c r="G389" s="9">
        <f t="shared" ref="G389:G416" si="20">F389*$J$3</f>
        <v>708.11999999999989</v>
      </c>
      <c r="H389" s="9">
        <f t="shared" si="18"/>
        <v>28.324799999999996</v>
      </c>
      <c r="I389" s="22"/>
    </row>
    <row r="390" spans="1:245" s="27" customFormat="1" ht="18.75">
      <c r="A390" s="5">
        <v>393</v>
      </c>
      <c r="B390" s="6" t="s">
        <v>369</v>
      </c>
      <c r="C390" s="7" t="s">
        <v>168</v>
      </c>
      <c r="D390" s="7">
        <v>10</v>
      </c>
      <c r="E390" s="7">
        <v>530</v>
      </c>
      <c r="F390" s="8">
        <f t="shared" si="19"/>
        <v>318</v>
      </c>
      <c r="G390" s="9">
        <f t="shared" si="20"/>
        <v>1908</v>
      </c>
      <c r="H390" s="9">
        <f t="shared" si="18"/>
        <v>19.079999999999998</v>
      </c>
      <c r="I390" s="24"/>
      <c r="J390" s="25"/>
      <c r="K390" s="26"/>
      <c r="L390" s="26"/>
      <c r="M390" s="26"/>
      <c r="O390" s="28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</row>
    <row r="391" spans="1:245" s="27" customFormat="1" ht="18.75">
      <c r="A391" s="5">
        <v>394</v>
      </c>
      <c r="B391" s="6" t="s">
        <v>370</v>
      </c>
      <c r="C391" s="7" t="s">
        <v>168</v>
      </c>
      <c r="D391" s="7">
        <v>80</v>
      </c>
      <c r="E391" s="7">
        <v>237.3</v>
      </c>
      <c r="F391" s="8">
        <f t="shared" si="19"/>
        <v>142.38</v>
      </c>
      <c r="G391" s="9">
        <f t="shared" si="20"/>
        <v>854.28</v>
      </c>
      <c r="H391" s="9">
        <f t="shared" si="18"/>
        <v>68.342399999999998</v>
      </c>
      <c r="I391" s="24"/>
      <c r="J391" s="25"/>
      <c r="K391" s="26"/>
      <c r="L391" s="26"/>
      <c r="M391" s="26"/>
      <c r="N391" s="28"/>
      <c r="O391" s="28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</row>
    <row r="392" spans="1:245" s="32" customFormat="1" ht="20.25">
      <c r="A392" s="5">
        <v>395</v>
      </c>
      <c r="B392" s="6" t="s">
        <v>371</v>
      </c>
      <c r="C392" s="7" t="s">
        <v>168</v>
      </c>
      <c r="D392" s="7">
        <v>50</v>
      </c>
      <c r="E392" s="7">
        <v>1980.5</v>
      </c>
      <c r="F392" s="8">
        <f t="shared" si="19"/>
        <v>1188.3</v>
      </c>
      <c r="G392" s="9">
        <f t="shared" si="20"/>
        <v>7129.7999999999993</v>
      </c>
      <c r="H392" s="9">
        <f t="shared" si="18"/>
        <v>356.48999999999995</v>
      </c>
      <c r="I392" s="30"/>
      <c r="J392" s="31"/>
    </row>
    <row r="393" spans="1:245" s="32" customFormat="1" ht="20.25">
      <c r="A393" s="5">
        <v>396</v>
      </c>
      <c r="B393" s="6" t="s">
        <v>371</v>
      </c>
      <c r="C393" s="7" t="s">
        <v>168</v>
      </c>
      <c r="D393" s="7">
        <v>50</v>
      </c>
      <c r="E393" s="7">
        <v>1263.5</v>
      </c>
      <c r="F393" s="8">
        <f t="shared" si="19"/>
        <v>758.09999999999991</v>
      </c>
      <c r="G393" s="9">
        <f t="shared" si="20"/>
        <v>4548.5999999999995</v>
      </c>
      <c r="H393" s="9">
        <f t="shared" si="18"/>
        <v>227.42999999999998</v>
      </c>
      <c r="I393" s="30"/>
      <c r="J393" s="31"/>
    </row>
    <row r="394" spans="1:245" s="23" customFormat="1" ht="20.25">
      <c r="A394" s="5">
        <v>397</v>
      </c>
      <c r="B394" s="6" t="s">
        <v>371</v>
      </c>
      <c r="C394" s="7" t="s">
        <v>168</v>
      </c>
      <c r="D394" s="7">
        <v>50</v>
      </c>
      <c r="E394" s="7">
        <v>1282.9000000000001</v>
      </c>
      <c r="F394" s="8">
        <f t="shared" si="19"/>
        <v>769.74</v>
      </c>
      <c r="G394" s="9">
        <f t="shared" si="20"/>
        <v>4618.4400000000005</v>
      </c>
      <c r="H394" s="9">
        <f t="shared" si="18"/>
        <v>230.92200000000003</v>
      </c>
      <c r="I394" s="22"/>
    </row>
    <row r="395" spans="1:245" s="23" customFormat="1" ht="20.25">
      <c r="A395" s="5">
        <v>398</v>
      </c>
      <c r="B395" s="6" t="s">
        <v>372</v>
      </c>
      <c r="C395" s="7" t="s">
        <v>168</v>
      </c>
      <c r="D395" s="7">
        <v>2</v>
      </c>
      <c r="E395" s="7">
        <v>311.3</v>
      </c>
      <c r="F395" s="8">
        <f t="shared" si="19"/>
        <v>186.78</v>
      </c>
      <c r="G395" s="9">
        <f t="shared" si="20"/>
        <v>1120.68</v>
      </c>
      <c r="H395" s="9">
        <f t="shared" si="18"/>
        <v>2.2413600000000002</v>
      </c>
      <c r="I395" s="22"/>
    </row>
    <row r="396" spans="1:245" s="23" customFormat="1" ht="20.25">
      <c r="A396" s="5">
        <v>399</v>
      </c>
      <c r="B396" s="6" t="s">
        <v>373</v>
      </c>
      <c r="C396" s="7" t="s">
        <v>168</v>
      </c>
      <c r="D396" s="7">
        <v>50</v>
      </c>
      <c r="E396" s="7">
        <v>49.1</v>
      </c>
      <c r="F396" s="8">
        <f t="shared" si="19"/>
        <v>29.46</v>
      </c>
      <c r="G396" s="9">
        <f t="shared" si="20"/>
        <v>176.76</v>
      </c>
      <c r="H396" s="9">
        <f t="shared" si="18"/>
        <v>8.8379999999999992</v>
      </c>
      <c r="I396" s="22"/>
    </row>
    <row r="397" spans="1:245">
      <c r="A397" s="5">
        <v>400</v>
      </c>
      <c r="B397" s="6" t="s">
        <v>374</v>
      </c>
      <c r="C397" s="7" t="s">
        <v>168</v>
      </c>
      <c r="D397" s="7">
        <v>300</v>
      </c>
      <c r="E397" s="7">
        <v>48.9</v>
      </c>
      <c r="F397" s="8">
        <f t="shared" si="19"/>
        <v>29.339999999999996</v>
      </c>
      <c r="G397" s="9">
        <f t="shared" si="20"/>
        <v>176.03999999999996</v>
      </c>
      <c r="H397" s="9">
        <f t="shared" si="18"/>
        <v>52.811999999999983</v>
      </c>
      <c r="I397" s="33"/>
    </row>
    <row r="398" spans="1:245">
      <c r="A398" s="5">
        <v>401</v>
      </c>
      <c r="B398" s="6" t="s">
        <v>375</v>
      </c>
      <c r="C398" s="7" t="s">
        <v>168</v>
      </c>
      <c r="D398" s="7">
        <v>6</v>
      </c>
      <c r="E398" s="7">
        <v>45.2</v>
      </c>
      <c r="F398" s="8">
        <f t="shared" si="19"/>
        <v>27.12</v>
      </c>
      <c r="G398" s="9">
        <f t="shared" si="20"/>
        <v>162.72</v>
      </c>
      <c r="H398" s="9">
        <f t="shared" si="18"/>
        <v>0.97631999999999997</v>
      </c>
      <c r="I398" s="33"/>
    </row>
    <row r="399" spans="1:245">
      <c r="A399" s="5">
        <v>402</v>
      </c>
      <c r="B399" s="6" t="s">
        <v>376</v>
      </c>
      <c r="C399" s="7" t="s">
        <v>168</v>
      </c>
      <c r="D399" s="7">
        <v>50</v>
      </c>
      <c r="E399" s="7">
        <v>830.2</v>
      </c>
      <c r="F399" s="8">
        <f t="shared" si="19"/>
        <v>498.12</v>
      </c>
      <c r="G399" s="9">
        <f t="shared" si="20"/>
        <v>2988.7200000000003</v>
      </c>
      <c r="H399" s="9">
        <f t="shared" si="18"/>
        <v>149.43600000000001</v>
      </c>
      <c r="I399" s="33"/>
    </row>
    <row r="400" spans="1:245">
      <c r="A400" s="5">
        <v>403</v>
      </c>
      <c r="B400" s="6" t="s">
        <v>376</v>
      </c>
      <c r="C400" s="7" t="s">
        <v>168</v>
      </c>
      <c r="D400" s="7">
        <v>50</v>
      </c>
      <c r="E400" s="7">
        <v>1520.5</v>
      </c>
      <c r="F400" s="8">
        <f t="shared" si="19"/>
        <v>912.3</v>
      </c>
      <c r="G400" s="9">
        <f t="shared" si="20"/>
        <v>5473.7999999999993</v>
      </c>
      <c r="H400" s="9">
        <f t="shared" si="18"/>
        <v>273.68999999999994</v>
      </c>
      <c r="I400" s="33"/>
    </row>
    <row r="401" spans="1:23">
      <c r="A401" s="5">
        <v>404</v>
      </c>
      <c r="B401" s="6" t="s">
        <v>377</v>
      </c>
      <c r="C401" s="7" t="s">
        <v>168</v>
      </c>
      <c r="D401" s="7">
        <v>50</v>
      </c>
      <c r="E401" s="7">
        <v>74.2</v>
      </c>
      <c r="F401" s="8">
        <f t="shared" si="19"/>
        <v>44.519999999999996</v>
      </c>
      <c r="G401" s="9">
        <f t="shared" si="20"/>
        <v>267.12</v>
      </c>
      <c r="H401" s="9">
        <f t="shared" si="18"/>
        <v>13.356</v>
      </c>
      <c r="I401" s="33"/>
    </row>
    <row r="402" spans="1:23">
      <c r="A402" s="5">
        <v>405</v>
      </c>
      <c r="B402" s="6" t="s">
        <v>378</v>
      </c>
      <c r="C402" s="7" t="s">
        <v>168</v>
      </c>
      <c r="D402" s="7">
        <v>200</v>
      </c>
      <c r="E402" s="7">
        <v>85.2</v>
      </c>
      <c r="F402" s="8">
        <f t="shared" si="19"/>
        <v>51.12</v>
      </c>
      <c r="G402" s="9">
        <f t="shared" si="20"/>
        <v>306.71999999999997</v>
      </c>
      <c r="H402" s="9">
        <f t="shared" si="18"/>
        <v>61.343999999999994</v>
      </c>
      <c r="I402" s="33"/>
    </row>
    <row r="403" spans="1:23">
      <c r="A403" s="5">
        <v>406</v>
      </c>
      <c r="B403" s="6" t="s">
        <v>379</v>
      </c>
      <c r="C403" s="7" t="s">
        <v>168</v>
      </c>
      <c r="D403" s="7">
        <v>5</v>
      </c>
      <c r="E403" s="7">
        <v>95.3</v>
      </c>
      <c r="F403" s="8">
        <f t="shared" si="19"/>
        <v>57.18</v>
      </c>
      <c r="G403" s="9">
        <f t="shared" si="20"/>
        <v>343.08</v>
      </c>
      <c r="H403" s="9">
        <f t="shared" si="18"/>
        <v>1.7153999999999998</v>
      </c>
      <c r="I403" s="33"/>
    </row>
    <row r="404" spans="1:23">
      <c r="A404" s="5">
        <v>407</v>
      </c>
      <c r="B404" s="6" t="s">
        <v>380</v>
      </c>
      <c r="C404" s="7" t="s">
        <v>168</v>
      </c>
      <c r="D404" s="7">
        <v>2</v>
      </c>
      <c r="E404" s="7">
        <v>169.05</v>
      </c>
      <c r="F404" s="8">
        <f t="shared" si="19"/>
        <v>101.43</v>
      </c>
      <c r="G404" s="9">
        <f t="shared" si="20"/>
        <v>608.58000000000004</v>
      </c>
      <c r="H404" s="9">
        <f t="shared" si="18"/>
        <v>1.21716</v>
      </c>
      <c r="I404" s="33"/>
    </row>
    <row r="405" spans="1:23">
      <c r="A405" s="5">
        <v>408</v>
      </c>
      <c r="B405" s="6" t="s">
        <v>380</v>
      </c>
      <c r="C405" s="7" t="s">
        <v>168</v>
      </c>
      <c r="D405" s="7">
        <v>2</v>
      </c>
      <c r="E405" s="7">
        <v>210.55</v>
      </c>
      <c r="F405" s="8">
        <f t="shared" si="19"/>
        <v>126.33</v>
      </c>
      <c r="G405" s="9">
        <f t="shared" si="20"/>
        <v>757.98</v>
      </c>
      <c r="H405" s="9">
        <f t="shared" si="18"/>
        <v>1.51596</v>
      </c>
      <c r="I405" s="33"/>
    </row>
    <row r="406" spans="1:23">
      <c r="A406" s="5">
        <v>409</v>
      </c>
      <c r="B406" s="6" t="s">
        <v>380</v>
      </c>
      <c r="C406" s="7" t="s">
        <v>168</v>
      </c>
      <c r="D406" s="7">
        <v>2</v>
      </c>
      <c r="E406" s="7">
        <v>144.85</v>
      </c>
      <c r="F406" s="8">
        <f t="shared" si="19"/>
        <v>86.91</v>
      </c>
      <c r="G406" s="9">
        <f t="shared" si="20"/>
        <v>521.46</v>
      </c>
      <c r="H406" s="9">
        <f t="shared" si="18"/>
        <v>1.0429200000000001</v>
      </c>
      <c r="I406" s="33"/>
    </row>
    <row r="407" spans="1:23">
      <c r="A407" s="5">
        <v>410</v>
      </c>
      <c r="B407" s="6" t="s">
        <v>381</v>
      </c>
      <c r="C407" s="7" t="s">
        <v>168</v>
      </c>
      <c r="D407" s="7">
        <v>20</v>
      </c>
      <c r="E407" s="7">
        <v>98.9</v>
      </c>
      <c r="F407" s="8">
        <f t="shared" si="19"/>
        <v>59.34</v>
      </c>
      <c r="G407" s="9">
        <f t="shared" si="20"/>
        <v>356.04</v>
      </c>
      <c r="H407" s="9">
        <f t="shared" si="18"/>
        <v>7.1208</v>
      </c>
      <c r="I407" s="33"/>
    </row>
    <row r="408" spans="1:23">
      <c r="A408" s="5">
        <v>411</v>
      </c>
      <c r="B408" s="6" t="s">
        <v>382</v>
      </c>
      <c r="C408" s="7" t="s">
        <v>168</v>
      </c>
      <c r="D408" s="7">
        <v>300</v>
      </c>
      <c r="E408" s="7">
        <v>220.5</v>
      </c>
      <c r="F408" s="8">
        <f t="shared" si="19"/>
        <v>132.30000000000001</v>
      </c>
      <c r="G408" s="9">
        <f t="shared" si="20"/>
        <v>793.80000000000007</v>
      </c>
      <c r="H408" s="9">
        <f t="shared" si="18"/>
        <v>238.14000000000004</v>
      </c>
      <c r="I408" s="33"/>
    </row>
    <row r="409" spans="1:23">
      <c r="A409" s="5">
        <v>412</v>
      </c>
      <c r="B409" s="6" t="s">
        <v>382</v>
      </c>
      <c r="C409" s="7" t="s">
        <v>168</v>
      </c>
      <c r="D409" s="7">
        <v>100</v>
      </c>
      <c r="E409" s="7">
        <v>630.79999999999995</v>
      </c>
      <c r="F409" s="8">
        <f t="shared" si="19"/>
        <v>378.47999999999996</v>
      </c>
      <c r="G409" s="9">
        <f t="shared" si="20"/>
        <v>2270.8799999999997</v>
      </c>
      <c r="H409" s="9">
        <f t="shared" si="18"/>
        <v>227.08799999999997</v>
      </c>
      <c r="I409" s="33"/>
    </row>
    <row r="410" spans="1:23">
      <c r="A410" s="5">
        <v>413</v>
      </c>
      <c r="B410" s="6" t="s">
        <v>383</v>
      </c>
      <c r="C410" s="7" t="s">
        <v>168</v>
      </c>
      <c r="D410" s="7">
        <v>10</v>
      </c>
      <c r="E410" s="7">
        <v>598</v>
      </c>
      <c r="F410" s="8">
        <f t="shared" si="19"/>
        <v>358.79999999999995</v>
      </c>
      <c r="G410" s="9">
        <f t="shared" si="20"/>
        <v>2152.7999999999997</v>
      </c>
      <c r="H410" s="9">
        <f t="shared" si="18"/>
        <v>21.527999999999995</v>
      </c>
      <c r="I410" s="33"/>
    </row>
    <row r="411" spans="1:23">
      <c r="A411" s="5">
        <v>414</v>
      </c>
      <c r="B411" s="6" t="s">
        <v>384</v>
      </c>
      <c r="C411" s="7" t="s">
        <v>168</v>
      </c>
      <c r="D411" s="7">
        <v>5</v>
      </c>
      <c r="E411" s="7">
        <v>441.3</v>
      </c>
      <c r="F411" s="8">
        <f t="shared" si="19"/>
        <v>264.77999999999997</v>
      </c>
      <c r="G411" s="9">
        <f t="shared" si="20"/>
        <v>1588.6799999999998</v>
      </c>
      <c r="H411" s="9">
        <f t="shared" si="18"/>
        <v>7.9433999999999996</v>
      </c>
      <c r="I411" s="33"/>
    </row>
    <row r="412" spans="1:23">
      <c r="A412" s="5">
        <v>415</v>
      </c>
      <c r="B412" s="6" t="s">
        <v>384</v>
      </c>
      <c r="C412" s="7" t="s">
        <v>168</v>
      </c>
      <c r="D412" s="7">
        <v>5</v>
      </c>
      <c r="E412" s="7">
        <v>478.7</v>
      </c>
      <c r="F412" s="8">
        <f t="shared" si="19"/>
        <v>287.21999999999997</v>
      </c>
      <c r="G412" s="9">
        <f t="shared" si="20"/>
        <v>1723.3199999999997</v>
      </c>
      <c r="H412" s="9">
        <f t="shared" si="18"/>
        <v>8.6165999999999983</v>
      </c>
      <c r="I412" s="33"/>
    </row>
    <row r="413" spans="1:23">
      <c r="A413" s="5">
        <v>416</v>
      </c>
      <c r="B413" s="6" t="s">
        <v>385</v>
      </c>
      <c r="C413" s="7" t="s">
        <v>168</v>
      </c>
      <c r="D413" s="7">
        <v>4</v>
      </c>
      <c r="E413" s="7">
        <v>436.2</v>
      </c>
      <c r="F413" s="8">
        <f t="shared" si="19"/>
        <v>261.71999999999997</v>
      </c>
      <c r="G413" s="9">
        <f t="shared" si="20"/>
        <v>1570.3199999999997</v>
      </c>
      <c r="H413" s="9">
        <f t="shared" si="18"/>
        <v>6.2812799999999989</v>
      </c>
      <c r="I413" s="33"/>
    </row>
    <row r="414" spans="1:23">
      <c r="A414" s="5">
        <v>417</v>
      </c>
      <c r="B414" s="6" t="s">
        <v>386</v>
      </c>
      <c r="C414" s="7" t="s">
        <v>168</v>
      </c>
      <c r="D414" s="7">
        <v>100</v>
      </c>
      <c r="E414" s="7">
        <v>85.9</v>
      </c>
      <c r="F414" s="8">
        <f t="shared" si="19"/>
        <v>51.54</v>
      </c>
      <c r="G414" s="9">
        <f t="shared" si="20"/>
        <v>309.24</v>
      </c>
      <c r="H414" s="9">
        <f t="shared" si="18"/>
        <v>30.923999999999999</v>
      </c>
      <c r="I414" s="33"/>
    </row>
    <row r="415" spans="1:23">
      <c r="A415" s="5">
        <v>418</v>
      </c>
      <c r="B415" s="6" t="s">
        <v>386</v>
      </c>
      <c r="C415" s="7" t="s">
        <v>168</v>
      </c>
      <c r="D415" s="7">
        <v>100</v>
      </c>
      <c r="E415" s="7">
        <v>96.6</v>
      </c>
      <c r="F415" s="8">
        <f t="shared" si="19"/>
        <v>57.959999999999994</v>
      </c>
      <c r="G415" s="9">
        <f t="shared" si="20"/>
        <v>347.76</v>
      </c>
      <c r="H415" s="9">
        <f t="shared" si="18"/>
        <v>34.776000000000003</v>
      </c>
      <c r="I415" s="33"/>
      <c r="K415" s="3" t="s">
        <v>387</v>
      </c>
      <c r="L415" s="3" t="s">
        <v>388</v>
      </c>
      <c r="M415" s="3" t="s">
        <v>389</v>
      </c>
      <c r="N415" s="3" t="s">
        <v>390</v>
      </c>
      <c r="O415" s="3" t="s">
        <v>391</v>
      </c>
      <c r="P415" s="3" t="s">
        <v>392</v>
      </c>
      <c r="Q415" s="3" t="s">
        <v>393</v>
      </c>
      <c r="R415" s="3" t="s">
        <v>394</v>
      </c>
      <c r="S415" s="3" t="s">
        <v>395</v>
      </c>
      <c r="T415" s="3" t="s">
        <v>396</v>
      </c>
      <c r="U415" s="3" t="s">
        <v>397</v>
      </c>
      <c r="V415" s="3" t="s">
        <v>398</v>
      </c>
      <c r="W415" s="3" t="s">
        <v>399</v>
      </c>
    </row>
    <row r="416" spans="1:23">
      <c r="A416" s="5">
        <v>419</v>
      </c>
      <c r="B416" s="6" t="s">
        <v>400</v>
      </c>
      <c r="C416" s="7" t="s">
        <v>168</v>
      </c>
      <c r="D416" s="7">
        <v>1</v>
      </c>
      <c r="E416" s="7">
        <v>150.19999999999999</v>
      </c>
      <c r="F416" s="8">
        <f t="shared" si="19"/>
        <v>90.11999999999999</v>
      </c>
      <c r="G416" s="9">
        <f t="shared" si="20"/>
        <v>540.71999999999991</v>
      </c>
      <c r="H416" s="9">
        <f t="shared" si="18"/>
        <v>0.54071999999999987</v>
      </c>
      <c r="I416" s="33"/>
      <c r="K416" s="3">
        <f>$H$417/12</f>
        <v>3435.197813999996</v>
      </c>
      <c r="L416" s="3">
        <f t="shared" ref="L416:V416" si="21">$H$417/12</f>
        <v>3435.197813999996</v>
      </c>
      <c r="M416" s="3">
        <f t="shared" si="21"/>
        <v>3435.197813999996</v>
      </c>
      <c r="N416" s="3">
        <f t="shared" si="21"/>
        <v>3435.197813999996</v>
      </c>
      <c r="O416" s="3">
        <f t="shared" si="21"/>
        <v>3435.197813999996</v>
      </c>
      <c r="P416" s="3">
        <f t="shared" si="21"/>
        <v>3435.197813999996</v>
      </c>
      <c r="Q416" s="3">
        <f t="shared" si="21"/>
        <v>3435.197813999996</v>
      </c>
      <c r="R416" s="3">
        <f t="shared" si="21"/>
        <v>3435.197813999996</v>
      </c>
      <c r="S416" s="3">
        <f t="shared" si="21"/>
        <v>3435.197813999996</v>
      </c>
      <c r="T416" s="3">
        <f t="shared" si="21"/>
        <v>3435.197813999996</v>
      </c>
      <c r="U416" s="3">
        <f t="shared" si="21"/>
        <v>3435.197813999996</v>
      </c>
      <c r="V416" s="3">
        <f t="shared" si="21"/>
        <v>3435.197813999996</v>
      </c>
      <c r="W416" s="3">
        <f>SUM(K416:V416)</f>
        <v>41222.373767999961</v>
      </c>
    </row>
    <row r="417" spans="1:9">
      <c r="A417" s="1025" t="s">
        <v>401</v>
      </c>
      <c r="B417" s="1025"/>
      <c r="C417" s="1025"/>
      <c r="D417" s="1025"/>
      <c r="E417" s="1025"/>
      <c r="F417" s="1025"/>
      <c r="G417" s="1025"/>
      <c r="H417" s="34">
        <f>SUM(H4:H416)</f>
        <v>41222.373767999954</v>
      </c>
      <c r="I417" s="3" t="s">
        <v>402</v>
      </c>
    </row>
    <row r="418" spans="1:9">
      <c r="A418" s="3"/>
      <c r="B418" s="35" t="s">
        <v>403</v>
      </c>
      <c r="C418" s="3"/>
      <c r="D418" s="3"/>
      <c r="E418" s="3"/>
      <c r="F418" s="3"/>
      <c r="G418" s="3"/>
      <c r="H418" s="3"/>
    </row>
    <row r="419" spans="1:9">
      <c r="A419" s="5">
        <v>11</v>
      </c>
      <c r="B419" s="6" t="s">
        <v>404</v>
      </c>
      <c r="C419" s="7" t="s">
        <v>405</v>
      </c>
      <c r="D419" s="7">
        <v>9000</v>
      </c>
      <c r="E419" s="7">
        <v>1.55</v>
      </c>
      <c r="F419" s="7">
        <v>1.55</v>
      </c>
      <c r="G419" s="9">
        <f t="shared" ref="G419:G427" si="22">E419*$J$3</f>
        <v>9.3000000000000007</v>
      </c>
      <c r="H419" s="9">
        <f t="shared" ref="H419:H427" si="23">D419*G419/1000</f>
        <v>83.7</v>
      </c>
      <c r="I419" s="10"/>
    </row>
    <row r="420" spans="1:9">
      <c r="A420" s="5">
        <v>65</v>
      </c>
      <c r="B420" s="6" t="s">
        <v>406</v>
      </c>
      <c r="C420" s="7" t="s">
        <v>405</v>
      </c>
      <c r="D420" s="7">
        <v>11000</v>
      </c>
      <c r="E420" s="7">
        <v>35</v>
      </c>
      <c r="F420" s="7">
        <v>35</v>
      </c>
      <c r="G420" s="9">
        <f t="shared" si="22"/>
        <v>210</v>
      </c>
      <c r="H420" s="9">
        <f t="shared" si="23"/>
        <v>2310</v>
      </c>
      <c r="I420" s="10"/>
    </row>
    <row r="421" spans="1:9">
      <c r="A421" s="5">
        <v>66</v>
      </c>
      <c r="B421" s="6" t="s">
        <v>407</v>
      </c>
      <c r="C421" s="7" t="s">
        <v>405</v>
      </c>
      <c r="D421" s="7">
        <v>1500</v>
      </c>
      <c r="E421" s="7">
        <v>38</v>
      </c>
      <c r="F421" s="7">
        <v>38</v>
      </c>
      <c r="G421" s="9">
        <f t="shared" si="22"/>
        <v>228</v>
      </c>
      <c r="H421" s="9">
        <f t="shared" si="23"/>
        <v>342</v>
      </c>
      <c r="I421" s="10"/>
    </row>
    <row r="422" spans="1:9">
      <c r="A422" s="5">
        <v>67</v>
      </c>
      <c r="B422" s="6" t="s">
        <v>408</v>
      </c>
      <c r="C422" s="7" t="s">
        <v>405</v>
      </c>
      <c r="D422" s="7">
        <v>1500</v>
      </c>
      <c r="E422" s="7">
        <v>39</v>
      </c>
      <c r="F422" s="7">
        <v>39</v>
      </c>
      <c r="G422" s="9">
        <f t="shared" si="22"/>
        <v>234</v>
      </c>
      <c r="H422" s="9">
        <f t="shared" si="23"/>
        <v>351</v>
      </c>
      <c r="I422" s="10"/>
    </row>
    <row r="423" spans="1:9">
      <c r="A423" s="5">
        <v>68</v>
      </c>
      <c r="B423" s="6" t="s">
        <v>409</v>
      </c>
      <c r="C423" s="7" t="s">
        <v>405</v>
      </c>
      <c r="D423" s="7">
        <v>12000</v>
      </c>
      <c r="E423" s="7">
        <v>43</v>
      </c>
      <c r="F423" s="7">
        <v>43</v>
      </c>
      <c r="G423" s="9">
        <f t="shared" si="22"/>
        <v>258</v>
      </c>
      <c r="H423" s="9">
        <f>D423*G423/1000-49</f>
        <v>3047</v>
      </c>
      <c r="I423" s="10"/>
    </row>
    <row r="424" spans="1:9">
      <c r="A424" s="5">
        <v>69</v>
      </c>
      <c r="B424" s="6" t="s">
        <v>410</v>
      </c>
      <c r="C424" s="7" t="s">
        <v>405</v>
      </c>
      <c r="D424" s="7">
        <v>900</v>
      </c>
      <c r="E424" s="7">
        <v>55</v>
      </c>
      <c r="F424" s="7">
        <v>55</v>
      </c>
      <c r="G424" s="9">
        <f t="shared" si="22"/>
        <v>330</v>
      </c>
      <c r="H424" s="9">
        <f t="shared" si="23"/>
        <v>297</v>
      </c>
      <c r="I424" s="10"/>
    </row>
    <row r="425" spans="1:9">
      <c r="A425" s="5">
        <v>104</v>
      </c>
      <c r="B425" s="6" t="s">
        <v>411</v>
      </c>
      <c r="C425" s="7" t="s">
        <v>12</v>
      </c>
      <c r="D425" s="7">
        <v>900</v>
      </c>
      <c r="E425" s="7">
        <v>150</v>
      </c>
      <c r="F425" s="7">
        <v>150</v>
      </c>
      <c r="G425" s="9">
        <f t="shared" si="22"/>
        <v>900</v>
      </c>
      <c r="H425" s="9">
        <f t="shared" si="23"/>
        <v>810</v>
      </c>
      <c r="I425" s="10"/>
    </row>
    <row r="426" spans="1:9">
      <c r="A426" s="5">
        <v>105</v>
      </c>
      <c r="B426" s="6" t="s">
        <v>412</v>
      </c>
      <c r="C426" s="7" t="s">
        <v>12</v>
      </c>
      <c r="D426" s="7">
        <v>900</v>
      </c>
      <c r="E426" s="7">
        <v>3.5</v>
      </c>
      <c r="F426" s="7">
        <v>3.5</v>
      </c>
      <c r="G426" s="9">
        <f t="shared" si="22"/>
        <v>21</v>
      </c>
      <c r="H426" s="9">
        <f t="shared" si="23"/>
        <v>18.899999999999999</v>
      </c>
      <c r="I426" s="10"/>
    </row>
    <row r="427" spans="1:9">
      <c r="A427" s="5">
        <v>56</v>
      </c>
      <c r="B427" s="6" t="s">
        <v>413</v>
      </c>
      <c r="C427" s="7" t="s">
        <v>12</v>
      </c>
      <c r="D427" s="7">
        <v>20000</v>
      </c>
      <c r="E427" s="7">
        <v>4.5</v>
      </c>
      <c r="F427" s="7">
        <v>4.5</v>
      </c>
      <c r="G427" s="9">
        <f t="shared" si="22"/>
        <v>27</v>
      </c>
      <c r="H427" s="9">
        <f t="shared" si="23"/>
        <v>540</v>
      </c>
      <c r="I427" s="10"/>
    </row>
    <row r="428" spans="1:9">
      <c r="A428" s="3"/>
      <c r="B428" s="36"/>
      <c r="C428" s="36"/>
      <c r="D428" s="36"/>
      <c r="E428" s="36"/>
      <c r="F428" s="36"/>
      <c r="G428" s="36" t="s">
        <v>401</v>
      </c>
      <c r="H428" s="34">
        <f>SUM(H419:H427)</f>
        <v>7799.5999999999995</v>
      </c>
      <c r="I428" s="3" t="s">
        <v>402</v>
      </c>
    </row>
    <row r="429" spans="1:9">
      <c r="H429" s="39">
        <v>49022</v>
      </c>
    </row>
    <row r="430" spans="1:9">
      <c r="H430" s="39">
        <f>H417+H428</f>
        <v>49021.973767999953</v>
      </c>
    </row>
    <row r="431" spans="1:9">
      <c r="H431" s="39">
        <f>H430-H429</f>
        <v>-2.6232000047457404E-2</v>
      </c>
    </row>
  </sheetData>
  <mergeCells count="10">
    <mergeCell ref="I2:I3"/>
    <mergeCell ref="A417:G417"/>
    <mergeCell ref="B1:H1"/>
    <mergeCell ref="A2:A3"/>
    <mergeCell ref="B2:B3"/>
    <mergeCell ref="C2:C3"/>
    <mergeCell ref="D2:D3"/>
    <mergeCell ref="E2:E3"/>
    <mergeCell ref="G2:G3"/>
    <mergeCell ref="H2:H3"/>
  </mergeCells>
  <pageMargins left="0.70866141732283516" right="0.11811023622047202" top="0.74803149606299213" bottom="0.74803149606299213" header="0.31496062992126012" footer="0.31496062992126012"/>
  <pageSetup paperSize="9" scale="48" fitToWidth="0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IK28"/>
  <sheetViews>
    <sheetView view="pageBreakPreview" topLeftCell="A4" zoomScale="70" zoomScaleNormal="100" workbookViewId="0">
      <selection activeCell="AD5" sqref="AD5:AD78"/>
    </sheetView>
  </sheetViews>
  <sheetFormatPr defaultColWidth="9.140625" defaultRowHeight="15.75" outlineLevelCol="1"/>
  <cols>
    <col min="1" max="1" width="3.7109375" style="42" customWidth="1"/>
    <col min="2" max="2" width="26.140625" style="40" customWidth="1"/>
    <col min="3" max="3" width="24.42578125" style="40" customWidth="1"/>
    <col min="4" max="4" width="10.7109375" style="40" customWidth="1"/>
    <col min="5" max="5" width="11.85546875" style="42" customWidth="1"/>
    <col min="6" max="6" width="11.85546875" style="40" customWidth="1"/>
    <col min="7" max="8" width="9.140625" style="40" customWidth="1"/>
    <col min="9" max="9" width="14.85546875" style="40" customWidth="1"/>
    <col min="10" max="10" width="13.28515625" style="40" customWidth="1"/>
    <col min="11" max="11" width="10.7109375" style="40" hidden="1" customWidth="1" outlineLevel="1"/>
    <col min="12" max="12" width="11.7109375" style="40" hidden="1" customWidth="1" outlineLevel="1"/>
    <col min="13" max="13" width="12.85546875" style="40" hidden="1" customWidth="1" outlineLevel="1"/>
    <col min="14" max="14" width="43.85546875" style="40" customWidth="1" collapsed="1"/>
    <col min="15" max="15" width="13.28515625" style="40" bestFit="1" customWidth="1"/>
    <col min="16" max="16" width="22.28515625" style="65" customWidth="1"/>
    <col min="17" max="17" width="10.7109375" style="65" customWidth="1"/>
    <col min="18" max="18" width="11.42578125" style="65" customWidth="1"/>
    <col min="19" max="22" width="10.7109375" style="65" customWidth="1"/>
    <col min="23" max="23" width="2.5703125" style="65" customWidth="1"/>
    <col min="24" max="29" width="14.7109375" style="65" bestFit="1" customWidth="1"/>
    <col min="30" max="30" width="13.42578125" style="65" customWidth="1"/>
    <col min="31" max="31" width="13.7109375" style="40" customWidth="1"/>
    <col min="32" max="32" width="13.85546875" style="40" customWidth="1"/>
    <col min="33" max="16384" width="9.140625" style="40"/>
  </cols>
  <sheetData>
    <row r="1" spans="1:245">
      <c r="B1" s="55"/>
      <c r="C1" s="55"/>
      <c r="D1" s="55"/>
      <c r="E1" s="43"/>
      <c r="F1" s="55"/>
      <c r="G1" s="55"/>
      <c r="H1" s="55"/>
      <c r="I1" s="55"/>
      <c r="J1" s="55"/>
      <c r="K1" s="55"/>
      <c r="L1" s="55"/>
      <c r="M1" s="55"/>
      <c r="N1" s="55"/>
      <c r="O1" s="55">
        <v>6</v>
      </c>
      <c r="P1" s="65" t="s">
        <v>455</v>
      </c>
    </row>
    <row r="2" spans="1:245" ht="48" customHeight="1">
      <c r="B2" s="66"/>
      <c r="C2" s="67" t="s">
        <v>456</v>
      </c>
      <c r="D2" s="55"/>
      <c r="E2" s="66"/>
      <c r="F2" s="55"/>
      <c r="G2" s="55"/>
      <c r="H2" s="55"/>
      <c r="I2" s="55"/>
      <c r="J2" s="55"/>
      <c r="K2" s="55"/>
      <c r="L2" s="55"/>
      <c r="M2" s="55"/>
      <c r="N2" s="44" t="s">
        <v>457</v>
      </c>
      <c r="O2" s="68"/>
      <c r="P2" s="69"/>
    </row>
    <row r="3" spans="1:245" ht="27.6" customHeight="1">
      <c r="A3" s="1030" t="s">
        <v>418</v>
      </c>
      <c r="B3" s="1030" t="s">
        <v>423</v>
      </c>
      <c r="C3" s="1030" t="s">
        <v>419</v>
      </c>
      <c r="D3" s="1030" t="s">
        <v>420</v>
      </c>
      <c r="E3" s="1030" t="s">
        <v>421</v>
      </c>
      <c r="F3" s="1032" t="s">
        <v>422</v>
      </c>
      <c r="G3" s="1032"/>
      <c r="H3" s="1032"/>
      <c r="I3" s="1032"/>
      <c r="J3" s="1032"/>
      <c r="K3" s="1029" t="s">
        <v>458</v>
      </c>
      <c r="L3" s="1029"/>
      <c r="M3" s="1029"/>
      <c r="N3" s="1030" t="s">
        <v>10</v>
      </c>
      <c r="O3" s="1031" t="s">
        <v>459</v>
      </c>
      <c r="P3" s="1031"/>
      <c r="Q3" s="1031"/>
    </row>
    <row r="4" spans="1:245" ht="51.75" customHeight="1">
      <c r="A4" s="1030"/>
      <c r="B4" s="1030"/>
      <c r="C4" s="1030"/>
      <c r="D4" s="1030"/>
      <c r="E4" s="1030"/>
      <c r="F4" s="70" t="s">
        <v>424</v>
      </c>
      <c r="G4" s="71" t="s">
        <v>425</v>
      </c>
      <c r="H4" s="71" t="s">
        <v>8</v>
      </c>
      <c r="I4" s="70" t="s">
        <v>8</v>
      </c>
      <c r="J4" s="72" t="s">
        <v>460</v>
      </c>
      <c r="K4" s="73" t="s">
        <v>461</v>
      </c>
      <c r="L4" s="73" t="s">
        <v>462</v>
      </c>
      <c r="M4" s="73" t="s">
        <v>463</v>
      </c>
      <c r="N4" s="1030"/>
      <c r="O4" s="74" t="s">
        <v>415</v>
      </c>
      <c r="P4" s="75" t="s">
        <v>416</v>
      </c>
      <c r="Q4" s="76" t="s">
        <v>417</v>
      </c>
    </row>
    <row r="5" spans="1:245">
      <c r="A5" s="47">
        <v>1</v>
      </c>
      <c r="B5" s="77" t="s">
        <v>464</v>
      </c>
      <c r="C5" s="78" t="s">
        <v>464</v>
      </c>
      <c r="D5" s="79" t="s">
        <v>465</v>
      </c>
      <c r="E5" s="80" t="s">
        <v>466</v>
      </c>
      <c r="F5" s="80">
        <v>572</v>
      </c>
      <c r="G5" s="80">
        <v>712</v>
      </c>
      <c r="H5" s="80">
        <f>G5*$O$1</f>
        <v>4272</v>
      </c>
      <c r="I5" s="81">
        <f>F5*G5*$O$1</f>
        <v>2443584</v>
      </c>
      <c r="J5" s="82">
        <f>I5/1000</f>
        <v>2443.5839999999998</v>
      </c>
      <c r="K5" s="83">
        <f>ROUND(J5/$Q$5*1000,2)</f>
        <v>41.59</v>
      </c>
      <c r="L5" s="84">
        <f>K5*$O$5</f>
        <v>582260</v>
      </c>
      <c r="M5" s="84">
        <f>K5*$P$5</f>
        <v>1861110.9100000001</v>
      </c>
      <c r="N5" s="85"/>
      <c r="O5" s="86">
        <v>14000</v>
      </c>
      <c r="P5" s="86">
        <v>44749</v>
      </c>
      <c r="Q5" s="87">
        <f>O5+P5</f>
        <v>58749</v>
      </c>
    </row>
    <row r="6" spans="1:245">
      <c r="A6" s="88"/>
      <c r="B6" s="89"/>
      <c r="C6" s="90" t="s">
        <v>467</v>
      </c>
      <c r="D6" s="79"/>
      <c r="E6" s="79"/>
      <c r="F6" s="91"/>
      <c r="G6" s="91"/>
      <c r="H6" s="91"/>
      <c r="I6" s="92"/>
      <c r="J6" s="93">
        <f>SUM(J5:J5)</f>
        <v>2443.5839999999998</v>
      </c>
      <c r="K6" s="94"/>
      <c r="L6" s="94"/>
      <c r="M6" s="94"/>
      <c r="N6" s="95"/>
      <c r="P6" s="96"/>
    </row>
    <row r="7" spans="1:245" s="52" customFormat="1">
      <c r="A7" s="47">
        <v>2</v>
      </c>
      <c r="B7" s="77" t="s">
        <v>468</v>
      </c>
      <c r="C7" s="97" t="s">
        <v>468</v>
      </c>
      <c r="D7" s="79" t="s">
        <v>465</v>
      </c>
      <c r="E7" s="80" t="s">
        <v>469</v>
      </c>
      <c r="F7" s="80">
        <f>1560000-260969.69</f>
        <v>1299030.31</v>
      </c>
      <c r="G7" s="98">
        <v>5.5</v>
      </c>
      <c r="H7" s="80">
        <f>G7*$O$1</f>
        <v>33</v>
      </c>
      <c r="I7" s="81">
        <f>F7*G7*$O$1</f>
        <v>42868000.230000004</v>
      </c>
      <c r="J7" s="82">
        <f>I7/1000</f>
        <v>42868.000230000005</v>
      </c>
      <c r="K7" s="83">
        <f>ROUND(J7/$Q$5*1000,2)</f>
        <v>729.68</v>
      </c>
      <c r="L7" s="84">
        <f>K7*$O$5</f>
        <v>10215520</v>
      </c>
      <c r="M7" s="84">
        <f>K7*$P$5</f>
        <v>32652450.319999997</v>
      </c>
      <c r="N7" s="85"/>
      <c r="O7" s="9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245" s="52" customFormat="1">
      <c r="A8" s="47">
        <v>3</v>
      </c>
      <c r="B8" s="77" t="s">
        <v>470</v>
      </c>
      <c r="C8" s="77" t="s">
        <v>471</v>
      </c>
      <c r="D8" s="79" t="s">
        <v>465</v>
      </c>
      <c r="E8" s="80" t="s">
        <v>472</v>
      </c>
      <c r="F8" s="80">
        <v>3530</v>
      </c>
      <c r="G8" s="80">
        <v>2960</v>
      </c>
      <c r="H8" s="80">
        <f>G8*$O$1</f>
        <v>17760</v>
      </c>
      <c r="I8" s="81">
        <f>F8*G8*$O$1</f>
        <v>62692800</v>
      </c>
      <c r="J8" s="82">
        <f>I8/1000</f>
        <v>62692.800000000003</v>
      </c>
      <c r="K8" s="83">
        <f>ROUND(J8/$Q$5*1000,2)</f>
        <v>1067.1300000000001</v>
      </c>
      <c r="L8" s="84">
        <f>K8*$O$5</f>
        <v>14939820.000000002</v>
      </c>
      <c r="M8" s="84">
        <f>K8*$P$5</f>
        <v>47753000.370000005</v>
      </c>
      <c r="N8" s="85"/>
      <c r="O8" s="99"/>
      <c r="P8" s="100" t="s">
        <v>473</v>
      </c>
      <c r="Q8" s="101" t="s">
        <v>387</v>
      </c>
      <c r="R8" s="101" t="s">
        <v>388</v>
      </c>
      <c r="S8" s="101" t="s">
        <v>389</v>
      </c>
      <c r="T8" s="101" t="s">
        <v>390</v>
      </c>
      <c r="U8" s="101" t="s">
        <v>391</v>
      </c>
      <c r="V8" s="101" t="s">
        <v>392</v>
      </c>
      <c r="W8" s="102"/>
      <c r="X8" s="101" t="s">
        <v>393</v>
      </c>
      <c r="Y8" s="101" t="s">
        <v>394</v>
      </c>
      <c r="Z8" s="101" t="s">
        <v>395</v>
      </c>
      <c r="AA8" s="101" t="s">
        <v>396</v>
      </c>
      <c r="AB8" s="101" t="s">
        <v>397</v>
      </c>
      <c r="AC8" s="101" t="s">
        <v>398</v>
      </c>
      <c r="AD8" s="103"/>
    </row>
    <row r="9" spans="1:245" s="52" customFormat="1">
      <c r="A9" s="47">
        <v>4</v>
      </c>
      <c r="B9" s="77" t="s">
        <v>474</v>
      </c>
      <c r="C9" s="77" t="s">
        <v>475</v>
      </c>
      <c r="D9" s="79" t="s">
        <v>465</v>
      </c>
      <c r="E9" s="80" t="s">
        <v>466</v>
      </c>
      <c r="F9" s="80">
        <v>39800</v>
      </c>
      <c r="G9" s="80">
        <v>108</v>
      </c>
      <c r="H9" s="80">
        <f>G9*$O$1</f>
        <v>648</v>
      </c>
      <c r="I9" s="81">
        <f>F9*G9*$O$1</f>
        <v>25790400</v>
      </c>
      <c r="J9" s="82">
        <f>I9/1000</f>
        <v>25790.400000000001</v>
      </c>
      <c r="K9" s="83">
        <f>ROUND(J9/$Q$5*1000,2)</f>
        <v>438.99</v>
      </c>
      <c r="L9" s="84">
        <f>K9*$O$5</f>
        <v>6145860</v>
      </c>
      <c r="M9" s="84">
        <f>K9*$P$5</f>
        <v>19644363.510000002</v>
      </c>
      <c r="N9" s="85"/>
      <c r="O9" s="99"/>
      <c r="P9" s="104" t="s">
        <v>476</v>
      </c>
      <c r="Q9" s="105">
        <f>($F$5*$G$5)/1000*Q26%</f>
        <v>34.793069090537706</v>
      </c>
      <c r="R9" s="105">
        <f t="shared" ref="R9:AC9" si="0">($F$5*$G$5)/1000*R26%</f>
        <v>34.751475463412149</v>
      </c>
      <c r="S9" s="105">
        <f t="shared" si="0"/>
        <v>34.848527260038473</v>
      </c>
      <c r="T9" s="105">
        <f t="shared" si="0"/>
        <v>34.938646785477196</v>
      </c>
      <c r="U9" s="105">
        <f t="shared" si="0"/>
        <v>34.938646785477196</v>
      </c>
      <c r="V9" s="105">
        <f t="shared" si="0"/>
        <v>35.105021293979469</v>
      </c>
      <c r="W9" s="105"/>
      <c r="X9" s="105">
        <f t="shared" si="0"/>
        <v>35.243666717731365</v>
      </c>
      <c r="Y9" s="105">
        <f t="shared" si="0"/>
        <v>35.299124887232132</v>
      </c>
      <c r="Z9" s="105">
        <f t="shared" si="0"/>
        <v>35.243666717731365</v>
      </c>
      <c r="AA9" s="105">
        <f t="shared" si="0"/>
        <v>35.035698582103528</v>
      </c>
      <c r="AB9" s="105">
        <f t="shared" si="0"/>
        <v>30.280160547413576</v>
      </c>
      <c r="AC9" s="105">
        <f t="shared" si="0"/>
        <v>26.786295868865857</v>
      </c>
      <c r="AD9" s="105">
        <f>SUM(Q9:AC9)</f>
        <v>407.26400000000001</v>
      </c>
    </row>
    <row r="10" spans="1:245" s="52" customFormat="1">
      <c r="A10" s="47">
        <v>5</v>
      </c>
      <c r="B10" s="77" t="s">
        <v>477</v>
      </c>
      <c r="C10" s="77" t="s">
        <v>478</v>
      </c>
      <c r="D10" s="79" t="s">
        <v>465</v>
      </c>
      <c r="E10" s="80" t="s">
        <v>466</v>
      </c>
      <c r="F10" s="80">
        <v>411000</v>
      </c>
      <c r="G10" s="92">
        <v>8.8699999999999992</v>
      </c>
      <c r="H10" s="80">
        <f>G10*$O$1</f>
        <v>53.22</v>
      </c>
      <c r="I10" s="81">
        <f>F10*G10*$O$1</f>
        <v>21873419.999999996</v>
      </c>
      <c r="J10" s="82">
        <f>I10/1000</f>
        <v>21873.419999999995</v>
      </c>
      <c r="K10" s="83">
        <f>ROUND(J10/$Q$5*1000,2)</f>
        <v>372.32</v>
      </c>
      <c r="L10" s="84">
        <f>K10*$O$5</f>
        <v>5212480</v>
      </c>
      <c r="M10" s="84">
        <f>K10*$P$5</f>
        <v>16660947.68</v>
      </c>
      <c r="N10" s="85"/>
      <c r="O10" s="99"/>
      <c r="P10" s="104" t="s">
        <v>468</v>
      </c>
      <c r="Q10" s="105">
        <f>($F$7*$G$7)/1000*Q26%</f>
        <v>610.37774587473814</v>
      </c>
      <c r="R10" s="105">
        <f t="shared" ref="R10:AC10" si="1">($F$7*$G$7)/1000*R26%</f>
        <v>609.64806536562321</v>
      </c>
      <c r="S10" s="105">
        <f t="shared" si="1"/>
        <v>611.35065322022501</v>
      </c>
      <c r="T10" s="105">
        <f t="shared" si="1"/>
        <v>612.9316276566409</v>
      </c>
      <c r="U10" s="105">
        <f t="shared" si="1"/>
        <v>612.9316276566409</v>
      </c>
      <c r="V10" s="105">
        <f t="shared" si="1"/>
        <v>615.85034969310107</v>
      </c>
      <c r="W10" s="105"/>
      <c r="X10" s="105">
        <f t="shared" si="1"/>
        <v>618.28261805681791</v>
      </c>
      <c r="Y10" s="105">
        <f t="shared" si="1"/>
        <v>619.25552540230478</v>
      </c>
      <c r="Z10" s="105">
        <f t="shared" si="1"/>
        <v>618.28261805681791</v>
      </c>
      <c r="AA10" s="105">
        <f t="shared" si="1"/>
        <v>614.6342155112427</v>
      </c>
      <c r="AB10" s="105">
        <f t="shared" si="1"/>
        <v>531.20741063575554</v>
      </c>
      <c r="AC10" s="105">
        <f t="shared" si="1"/>
        <v>469.9142478700914</v>
      </c>
      <c r="AD10" s="105">
        <f>SUM(Q10:AC10)</f>
        <v>7144.6667049999996</v>
      </c>
    </row>
    <row r="11" spans="1:245" ht="21.6" customHeight="1">
      <c r="A11" s="88"/>
      <c r="B11" s="106"/>
      <c r="C11" s="90" t="s">
        <v>479</v>
      </c>
      <c r="D11" s="107"/>
      <c r="E11" s="108"/>
      <c r="F11" s="91"/>
      <c r="G11" s="91"/>
      <c r="H11" s="91"/>
      <c r="I11" s="91"/>
      <c r="J11" s="109">
        <f>SUM(J7:J10)</f>
        <v>153224.62023</v>
      </c>
      <c r="K11" s="110"/>
      <c r="L11" s="110"/>
      <c r="M11" s="110"/>
      <c r="N11" s="111"/>
      <c r="P11" s="104" t="s">
        <v>480</v>
      </c>
      <c r="Q11" s="105">
        <f>($F$8*$G$8)/1000*Q26%*1.55</f>
        <v>1383.6136301894496</v>
      </c>
      <c r="R11" s="105">
        <f>($F$8*$G$8)/1000*R26%*1.55</f>
        <v>1381.9595792268804</v>
      </c>
      <c r="S11" s="105">
        <f>($F$8*$G$8)/1000*S26%*1.55</f>
        <v>1385.8190314728761</v>
      </c>
      <c r="T11" s="105">
        <f>($F$8*$G$8)/1000*T26%/1.29</f>
        <v>694.87512305998666</v>
      </c>
      <c r="U11" s="105">
        <f>($F$8*$G$8)/1000*U26%/1.29</f>
        <v>694.87512305998666</v>
      </c>
      <c r="V11" s="105">
        <f>($F$8*$G$8)/1000*V26%/1.3</f>
        <v>692.81340566189658</v>
      </c>
      <c r="W11" s="105"/>
      <c r="X11" s="105">
        <f>($F$8*$G$8)/1000*X26%/3.5</f>
        <v>258.34700748705751</v>
      </c>
      <c r="Y11" s="105">
        <f>($F$8*$G$8)/1000*Y26%/3.5</f>
        <v>258.75353306925592</v>
      </c>
      <c r="Z11" s="105">
        <f>($F$8*$G$8)/1000*Z26%/3.5</f>
        <v>258.34700748705751</v>
      </c>
      <c r="AA11" s="105">
        <f>($F$8*$G$8)/1000*AA26%*1.27</f>
        <v>1141.5761749817018</v>
      </c>
      <c r="AB11" s="105">
        <f>($F$8*$G$8)/1000*AB26%*1.51</f>
        <v>1173.0742852474084</v>
      </c>
      <c r="AC11" s="105">
        <f>($F$8*$G$8)/1000*AC26%*1.64</f>
        <v>1127.059654598376</v>
      </c>
      <c r="AD11" s="105">
        <f>SUM(Q11:AC11)</f>
        <v>10451.113555541931</v>
      </c>
      <c r="AE11" s="40">
        <v>10448.799999999999</v>
      </c>
      <c r="AF11" s="40">
        <f>AE11-AD11</f>
        <v>-2.3135555419321463</v>
      </c>
    </row>
    <row r="12" spans="1:245" ht="22.9" customHeight="1">
      <c r="A12" s="88"/>
      <c r="B12" s="106"/>
      <c r="C12" s="112"/>
      <c r="D12" s="113" t="s">
        <v>481</v>
      </c>
      <c r="E12" s="114"/>
      <c r="F12" s="91"/>
      <c r="G12" s="91"/>
      <c r="H12" s="91"/>
      <c r="I12" s="91"/>
      <c r="J12" s="115">
        <f>J11+J6</f>
        <v>155668.20423</v>
      </c>
      <c r="K12" s="110"/>
      <c r="L12" s="110"/>
      <c r="M12" s="110"/>
      <c r="N12" s="116"/>
      <c r="O12" s="40">
        <f>J12/O1</f>
        <v>25944.700704999999</v>
      </c>
      <c r="P12" s="104" t="s">
        <v>482</v>
      </c>
      <c r="Q12" s="105">
        <f>($F$9*$G$9)/1000*Q26%</f>
        <v>367.21764795996518</v>
      </c>
      <c r="R12" s="105">
        <f t="shared" ref="R12:AC12" si="2">($F$9*$G$9)/1000*R26%</f>
        <v>366.77865495582904</v>
      </c>
      <c r="S12" s="105">
        <f t="shared" si="2"/>
        <v>367.80297196548025</v>
      </c>
      <c r="T12" s="105">
        <f t="shared" si="2"/>
        <v>368.75412347444205</v>
      </c>
      <c r="U12" s="105">
        <f t="shared" si="2"/>
        <v>368.75412347444205</v>
      </c>
      <c r="V12" s="105">
        <f t="shared" si="2"/>
        <v>370.510095490987</v>
      </c>
      <c r="W12" s="105"/>
      <c r="X12" s="105">
        <f t="shared" si="2"/>
        <v>371.97340550477452</v>
      </c>
      <c r="Y12" s="105">
        <f t="shared" si="2"/>
        <v>372.55872951028954</v>
      </c>
      <c r="Z12" s="105">
        <f t="shared" si="2"/>
        <v>371.97340550477452</v>
      </c>
      <c r="AA12" s="105">
        <f t="shared" si="2"/>
        <v>369.77844048409332</v>
      </c>
      <c r="AB12" s="105">
        <f t="shared" si="2"/>
        <v>319.58690701118314</v>
      </c>
      <c r="AC12" s="105">
        <f t="shared" si="2"/>
        <v>282.71149466373896</v>
      </c>
      <c r="AD12" s="105">
        <f>SUM(Q12:AC12)</f>
        <v>4298.4000000000005</v>
      </c>
    </row>
    <row r="13" spans="1:245" s="55" customFormat="1" ht="65.45" customHeight="1">
      <c r="A13" s="43"/>
      <c r="E13" s="43"/>
      <c r="P13" s="104" t="s">
        <v>483</v>
      </c>
      <c r="Q13" s="105">
        <f>($F$10*$G$10)/1000*Q26%</f>
        <v>311.44557064801097</v>
      </c>
      <c r="R13" s="105">
        <f t="shared" ref="R13:AD13" si="3">($F$10*$G$10)/1000*R26%</f>
        <v>311.07325077873668</v>
      </c>
      <c r="S13" s="105">
        <f t="shared" si="3"/>
        <v>311.94199714037683</v>
      </c>
      <c r="T13" s="105">
        <f t="shared" si="3"/>
        <v>312.74869019047128</v>
      </c>
      <c r="U13" s="105">
        <f t="shared" si="3"/>
        <v>312.74869019047128</v>
      </c>
      <c r="V13" s="105">
        <f t="shared" si="3"/>
        <v>314.23796966756879</v>
      </c>
      <c r="W13" s="105"/>
      <c r="X13" s="105">
        <f t="shared" si="3"/>
        <v>315.47903589848335</v>
      </c>
      <c r="Y13" s="105">
        <f t="shared" si="3"/>
        <v>315.97546239084926</v>
      </c>
      <c r="Z13" s="105">
        <f t="shared" si="3"/>
        <v>315.47903589848335</v>
      </c>
      <c r="AA13" s="105">
        <f t="shared" si="3"/>
        <v>313.61743655211154</v>
      </c>
      <c r="AB13" s="105">
        <f t="shared" si="3"/>
        <v>271.04886483174181</v>
      </c>
      <c r="AC13" s="105">
        <f t="shared" si="3"/>
        <v>239.77399581269469</v>
      </c>
      <c r="AD13" s="105">
        <f t="shared" si="3"/>
        <v>3645.5699999999997</v>
      </c>
    </row>
    <row r="14" spans="1:245" s="120" customFormat="1" ht="34.15" customHeight="1">
      <c r="A14" s="56"/>
      <c r="B14" s="117" t="s">
        <v>445</v>
      </c>
      <c r="C14" s="118"/>
      <c r="D14" s="119"/>
      <c r="E14" s="59"/>
      <c r="I14" s="117" t="s">
        <v>446</v>
      </c>
      <c r="P14" s="121" t="s">
        <v>417</v>
      </c>
      <c r="Q14" s="122">
        <f>SUM(Q9:Q13)</f>
        <v>2707.4476637627013</v>
      </c>
      <c r="R14" s="122">
        <f t="shared" ref="R14:AC14" si="4">SUM(R9:R13)</f>
        <v>2704.2110257904815</v>
      </c>
      <c r="S14" s="122">
        <f t="shared" si="4"/>
        <v>2711.7631810589965</v>
      </c>
      <c r="T14" s="122">
        <f t="shared" si="4"/>
        <v>2024.2482111670183</v>
      </c>
      <c r="U14" s="122">
        <f t="shared" si="4"/>
        <v>2024.2482111670183</v>
      </c>
      <c r="V14" s="122">
        <f t="shared" si="4"/>
        <v>2028.5168418075327</v>
      </c>
      <c r="W14" s="122"/>
      <c r="X14" s="122">
        <f t="shared" si="4"/>
        <v>1599.3257336648646</v>
      </c>
      <c r="Y14" s="123">
        <f t="shared" si="4"/>
        <v>1601.8423752599317</v>
      </c>
      <c r="Z14" s="122">
        <f t="shared" si="4"/>
        <v>1599.3257336648646</v>
      </c>
      <c r="AA14" s="122">
        <f t="shared" si="4"/>
        <v>2474.6419661112527</v>
      </c>
      <c r="AB14" s="122">
        <f t="shared" si="4"/>
        <v>2325.1976282735027</v>
      </c>
      <c r="AC14" s="122">
        <f t="shared" si="4"/>
        <v>2146.2456888137667</v>
      </c>
      <c r="AD14" s="105">
        <f>SUM(Q14:AC14)</f>
        <v>25947.014260541928</v>
      </c>
    </row>
    <row r="15" spans="1:245" s="120" customFormat="1" ht="22.9" customHeight="1">
      <c r="A15" s="56"/>
      <c r="B15" s="124"/>
      <c r="C15" s="125"/>
      <c r="D15" s="126"/>
      <c r="E15" s="127"/>
      <c r="F15" s="128"/>
      <c r="G15" s="129"/>
      <c r="I15" s="130"/>
      <c r="P15" s="65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31"/>
      <c r="AF15"/>
      <c r="AG15"/>
    </row>
    <row r="16" spans="1:245" s="27" customFormat="1" ht="42.6" customHeight="1">
      <c r="B16" s="117" t="s">
        <v>447</v>
      </c>
      <c r="C16" s="132"/>
      <c r="D16" s="133"/>
      <c r="E16" s="134"/>
      <c r="F16" s="135"/>
      <c r="G16" s="136"/>
      <c r="H16" s="137"/>
      <c r="I16" s="117" t="s">
        <v>448</v>
      </c>
      <c r="J16" s="25"/>
      <c r="K16" s="26"/>
      <c r="L16" s="26"/>
      <c r="M16" s="26"/>
      <c r="O16" s="28"/>
      <c r="P16" s="100" t="s">
        <v>484</v>
      </c>
      <c r="Q16" s="101" t="s">
        <v>387</v>
      </c>
      <c r="R16" s="101" t="s">
        <v>388</v>
      </c>
      <c r="S16" s="101" t="s">
        <v>389</v>
      </c>
      <c r="T16" s="101" t="s">
        <v>390</v>
      </c>
      <c r="U16" s="101" t="s">
        <v>391</v>
      </c>
      <c r="V16" s="101" t="s">
        <v>392</v>
      </c>
      <c r="W16" s="102"/>
      <c r="X16" s="101" t="s">
        <v>393</v>
      </c>
      <c r="Y16" s="101" t="s">
        <v>394</v>
      </c>
      <c r="Z16" s="101" t="s">
        <v>395</v>
      </c>
      <c r="AA16" s="101" t="s">
        <v>396</v>
      </c>
      <c r="AB16" s="101" t="s">
        <v>397</v>
      </c>
      <c r="AC16" s="101" t="s">
        <v>398</v>
      </c>
      <c r="AD16" s="103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s="27" customFormat="1" ht="16.149999999999999" customHeight="1">
      <c r="B17" s="138"/>
      <c r="C17" s="138"/>
      <c r="D17" s="139"/>
      <c r="E17" s="140"/>
      <c r="F17" s="141"/>
      <c r="G17" s="136"/>
      <c r="H17" s="137"/>
      <c r="J17" s="25"/>
      <c r="K17" s="26"/>
      <c r="L17" s="26"/>
      <c r="M17" s="26"/>
      <c r="N17" s="28"/>
      <c r="O17" s="28"/>
      <c r="P17" s="104" t="s">
        <v>476</v>
      </c>
      <c r="Q17" s="142">
        <f>$J$5*Q26%</f>
        <v>208.75841454322622</v>
      </c>
      <c r="R17" s="142">
        <f t="shared" ref="R17:AC17" si="5">$J$5*R26%</f>
        <v>208.50885278047286</v>
      </c>
      <c r="S17" s="142">
        <f t="shared" si="5"/>
        <v>209.0911635602308</v>
      </c>
      <c r="T17" s="142">
        <f t="shared" si="5"/>
        <v>209.63188071286316</v>
      </c>
      <c r="U17" s="142">
        <f t="shared" si="5"/>
        <v>209.63188071286316</v>
      </c>
      <c r="V17" s="142">
        <f t="shared" si="5"/>
        <v>210.6301277638768</v>
      </c>
      <c r="W17" s="142"/>
      <c r="X17" s="142">
        <f t="shared" si="5"/>
        <v>211.46200030638818</v>
      </c>
      <c r="Y17" s="142">
        <f t="shared" si="5"/>
        <v>211.79474932339275</v>
      </c>
      <c r="Z17" s="142">
        <f t="shared" si="5"/>
        <v>211.46200030638818</v>
      </c>
      <c r="AA17" s="142">
        <f t="shared" si="5"/>
        <v>210.21419149262115</v>
      </c>
      <c r="AB17" s="142">
        <f t="shared" si="5"/>
        <v>181.68096328448144</v>
      </c>
      <c r="AC17" s="142">
        <f t="shared" si="5"/>
        <v>160.71777521319513</v>
      </c>
      <c r="AD17" s="142">
        <f>SUM(Q17:AC17)</f>
        <v>2443.5840000000003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s="120" customFormat="1" ht="22.9" customHeight="1">
      <c r="A18" s="56"/>
      <c r="B18" s="117" t="s">
        <v>449</v>
      </c>
      <c r="C18" s="117"/>
      <c r="D18" s="133"/>
      <c r="E18" s="140"/>
      <c r="F18" s="135"/>
      <c r="G18" s="136"/>
      <c r="I18" s="117" t="s">
        <v>485</v>
      </c>
      <c r="P18" s="104" t="s">
        <v>468</v>
      </c>
      <c r="Q18" s="142">
        <f>$J$7*Q26%</f>
        <v>3662.2664752484297</v>
      </c>
      <c r="R18" s="142">
        <f t="shared" ref="R18:AC18" si="6">$J$7*R26%</f>
        <v>3657.8883921937399</v>
      </c>
      <c r="S18" s="142">
        <f t="shared" si="6"/>
        <v>3668.1039193213505</v>
      </c>
      <c r="T18" s="142">
        <f t="shared" si="6"/>
        <v>3677.5897659398461</v>
      </c>
      <c r="U18" s="142">
        <f t="shared" si="6"/>
        <v>3677.5897659398461</v>
      </c>
      <c r="V18" s="142">
        <f t="shared" si="6"/>
        <v>3695.1020981586071</v>
      </c>
      <c r="W18" s="142"/>
      <c r="X18" s="142">
        <f t="shared" si="6"/>
        <v>3709.6957083409084</v>
      </c>
      <c r="Y18" s="142">
        <f t="shared" si="6"/>
        <v>3715.5331524138292</v>
      </c>
      <c r="Z18" s="142">
        <f t="shared" si="6"/>
        <v>3709.6957083409084</v>
      </c>
      <c r="AA18" s="142">
        <f t="shared" si="6"/>
        <v>3687.8052930674571</v>
      </c>
      <c r="AB18" s="142">
        <f t="shared" si="6"/>
        <v>3187.2444638145334</v>
      </c>
      <c r="AC18" s="142">
        <f t="shared" si="6"/>
        <v>2819.4854872205487</v>
      </c>
      <c r="AD18" s="142">
        <f>SUM(Q18:AC18)</f>
        <v>42868.000230000005</v>
      </c>
      <c r="AE18" s="131"/>
      <c r="AF18"/>
      <c r="AG18"/>
    </row>
    <row r="19" spans="1:245" s="120" customFormat="1" ht="22.9" customHeight="1">
      <c r="A19" s="56"/>
      <c r="B19" s="124"/>
      <c r="C19" s="125"/>
      <c r="D19" s="133"/>
      <c r="E19" s="140"/>
      <c r="F19" s="135"/>
      <c r="G19" s="136"/>
      <c r="I19" s="130"/>
      <c r="P19" s="104" t="s">
        <v>480</v>
      </c>
      <c r="Q19" s="142">
        <f>Q11*$O$1</f>
        <v>8301.6817811366982</v>
      </c>
      <c r="R19" s="142">
        <f t="shared" ref="R19:AC19" si="7">R11*$O$1</f>
        <v>8291.7574753612826</v>
      </c>
      <c r="S19" s="142">
        <f t="shared" si="7"/>
        <v>8314.914188837256</v>
      </c>
      <c r="T19" s="142">
        <f t="shared" si="7"/>
        <v>4169.2507383599204</v>
      </c>
      <c r="U19" s="142">
        <f t="shared" si="7"/>
        <v>4169.2507383599204</v>
      </c>
      <c r="V19" s="142">
        <f t="shared" si="7"/>
        <v>4156.8804339713797</v>
      </c>
      <c r="W19" s="142"/>
      <c r="X19" s="142">
        <f t="shared" si="7"/>
        <v>1550.0820449223452</v>
      </c>
      <c r="Y19" s="142">
        <f t="shared" si="7"/>
        <v>1552.5211984155355</v>
      </c>
      <c r="Z19" s="142">
        <f t="shared" si="7"/>
        <v>1550.0820449223452</v>
      </c>
      <c r="AA19" s="142">
        <f>AA11*$O$1-13.881</f>
        <v>6835.57604989021</v>
      </c>
      <c r="AB19" s="142">
        <f t="shared" si="7"/>
        <v>7038.4457114844499</v>
      </c>
      <c r="AC19" s="142">
        <f t="shared" si="7"/>
        <v>6762.3579275902557</v>
      </c>
      <c r="AD19" s="142">
        <f>SUM(Q19:AC19)</f>
        <v>62692.800333251595</v>
      </c>
      <c r="AE19" s="131">
        <f>AD19/O1</f>
        <v>10448.800055541933</v>
      </c>
      <c r="AF19"/>
      <c r="AG19"/>
    </row>
    <row r="20" spans="1:245" s="120" customFormat="1" ht="34.9" customHeight="1">
      <c r="A20" s="56"/>
      <c r="B20" s="117" t="s">
        <v>451</v>
      </c>
      <c r="C20" s="125"/>
      <c r="D20" s="133"/>
      <c r="E20" s="140"/>
      <c r="F20" s="135"/>
      <c r="G20" s="136"/>
      <c r="I20" s="130" t="s">
        <v>452</v>
      </c>
      <c r="P20" s="104" t="s">
        <v>482</v>
      </c>
      <c r="Q20" s="142">
        <f>$J$9*Q26%</f>
        <v>2203.3058877597914</v>
      </c>
      <c r="R20" s="142">
        <f t="shared" ref="R20:AC20" si="8">$J$9*R26%</f>
        <v>2200.6719297349746</v>
      </c>
      <c r="S20" s="142">
        <f t="shared" si="8"/>
        <v>2206.8178317928819</v>
      </c>
      <c r="T20" s="142">
        <f t="shared" si="8"/>
        <v>2212.5247408466525</v>
      </c>
      <c r="U20" s="142">
        <f t="shared" si="8"/>
        <v>2212.5247408466525</v>
      </c>
      <c r="V20" s="142">
        <f t="shared" si="8"/>
        <v>2223.0605729459226</v>
      </c>
      <c r="W20" s="142"/>
      <c r="X20" s="142">
        <f t="shared" si="8"/>
        <v>2231.8404330286476</v>
      </c>
      <c r="Y20" s="142">
        <f t="shared" si="8"/>
        <v>2235.3523770617376</v>
      </c>
      <c r="Z20" s="142">
        <f t="shared" si="8"/>
        <v>2231.8404330286476</v>
      </c>
      <c r="AA20" s="142">
        <f t="shared" si="8"/>
        <v>2218.6706429045603</v>
      </c>
      <c r="AB20" s="142">
        <f t="shared" si="8"/>
        <v>1917.5214420670991</v>
      </c>
      <c r="AC20" s="142">
        <f t="shared" si="8"/>
        <v>1696.2689679824339</v>
      </c>
      <c r="AD20" s="142">
        <f>SUM(Q20:AC20)</f>
        <v>25790.400000000001</v>
      </c>
      <c r="AE20" s="131"/>
      <c r="AF20"/>
      <c r="AG20"/>
    </row>
    <row r="21" spans="1:245" s="120" customFormat="1" ht="22.9" customHeight="1">
      <c r="A21" s="56"/>
      <c r="B21" s="143"/>
      <c r="C21" s="144"/>
      <c r="D21" s="133"/>
      <c r="E21" s="140"/>
      <c r="F21" s="135"/>
      <c r="G21" s="136"/>
      <c r="I21" s="31"/>
      <c r="P21" s="104" t="s">
        <v>483</v>
      </c>
      <c r="Q21" s="142">
        <f>$J$10*Q26%</f>
        <v>1868.6734238880654</v>
      </c>
      <c r="R21" s="142">
        <f t="shared" ref="R21:AC21" si="9">$J$10*R26%</f>
        <v>1866.4395046724196</v>
      </c>
      <c r="S21" s="142">
        <f t="shared" si="9"/>
        <v>1871.6519828422606</v>
      </c>
      <c r="T21" s="142">
        <f t="shared" si="9"/>
        <v>1876.4921411428274</v>
      </c>
      <c r="U21" s="142">
        <f t="shared" si="9"/>
        <v>1876.4921411428274</v>
      </c>
      <c r="V21" s="142">
        <f t="shared" si="9"/>
        <v>1885.4278180054123</v>
      </c>
      <c r="W21" s="142"/>
      <c r="X21" s="142">
        <f t="shared" si="9"/>
        <v>1892.8742153908997</v>
      </c>
      <c r="Y21" s="142">
        <f t="shared" si="9"/>
        <v>1895.852774345095</v>
      </c>
      <c r="Z21" s="142">
        <f t="shared" si="9"/>
        <v>1892.8742153908997</v>
      </c>
      <c r="AA21" s="142">
        <f t="shared" si="9"/>
        <v>1881.7046193126687</v>
      </c>
      <c r="AB21" s="142">
        <f t="shared" si="9"/>
        <v>1626.2931889904505</v>
      </c>
      <c r="AC21" s="142">
        <f t="shared" si="9"/>
        <v>1438.6439748761679</v>
      </c>
      <c r="AD21" s="142">
        <f>SUM(Q21:AC21)</f>
        <v>21873.419999999995</v>
      </c>
      <c r="AE21" s="131"/>
      <c r="AF21"/>
      <c r="AG21"/>
    </row>
    <row r="22" spans="1:245" s="120" customFormat="1" ht="33" customHeight="1">
      <c r="A22" s="56"/>
      <c r="B22" s="117" t="s">
        <v>453</v>
      </c>
      <c r="C22" s="125"/>
      <c r="D22" s="139"/>
      <c r="E22" s="139"/>
      <c r="F22" s="145"/>
      <c r="G22" s="136"/>
      <c r="I22" s="146" t="s">
        <v>454</v>
      </c>
      <c r="P22" s="121" t="s">
        <v>417</v>
      </c>
      <c r="Q22" s="142">
        <f t="shared" ref="Q22:V22" si="10">Q14*$O$1</f>
        <v>16244.685982576208</v>
      </c>
      <c r="R22" s="142">
        <f t="shared" si="10"/>
        <v>16225.266154742889</v>
      </c>
      <c r="S22" s="142">
        <f t="shared" si="10"/>
        <v>16270.579086353979</v>
      </c>
      <c r="T22" s="142">
        <f t="shared" si="10"/>
        <v>12145.489267002111</v>
      </c>
      <c r="U22" s="142">
        <f t="shared" si="10"/>
        <v>12145.489267002111</v>
      </c>
      <c r="V22" s="142">
        <f t="shared" si="10"/>
        <v>12171.101050845196</v>
      </c>
      <c r="W22" s="142"/>
      <c r="X22" s="142">
        <f t="shared" ref="X22:AC22" si="11">X14*$O$1</f>
        <v>9595.9544019891873</v>
      </c>
      <c r="Y22" s="142">
        <f t="shared" si="11"/>
        <v>9611.0542515595898</v>
      </c>
      <c r="Z22" s="142">
        <f t="shared" si="11"/>
        <v>9595.9544019891873</v>
      </c>
      <c r="AA22" s="142">
        <f t="shared" si="11"/>
        <v>14847.851796667517</v>
      </c>
      <c r="AB22" s="142">
        <f t="shared" si="11"/>
        <v>13951.185769641015</v>
      </c>
      <c r="AC22" s="142">
        <f t="shared" si="11"/>
        <v>12877.4741328826</v>
      </c>
      <c r="AD22" s="147">
        <f>SUM(AD17:AD21)</f>
        <v>155668.20456325158</v>
      </c>
      <c r="AE22" s="131">
        <f>J12-AD22</f>
        <v>-3.332515771035105E-4</v>
      </c>
      <c r="AF22"/>
      <c r="AG22"/>
    </row>
    <row r="23" spans="1:245" s="55" customFormat="1">
      <c r="A23" s="43"/>
      <c r="D23" s="139"/>
      <c r="E23" s="139"/>
      <c r="F23" s="145"/>
      <c r="G23" s="148"/>
      <c r="Q23" s="55">
        <f>Q19/O1</f>
        <v>1383.6136301894496</v>
      </c>
      <c r="AE23"/>
      <c r="AF23"/>
      <c r="AG23"/>
    </row>
    <row r="24" spans="1:245">
      <c r="I24" s="55"/>
    </row>
    <row r="25" spans="1:245"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</row>
    <row r="26" spans="1:245">
      <c r="P26" s="65" t="s">
        <v>486</v>
      </c>
      <c r="Q26" s="150">
        <f>Q27/$AD$27*100</f>
        <v>8.5431241382832042</v>
      </c>
      <c r="R26" s="150">
        <f t="shared" ref="R26:AC26" si="12">R27/$AD$27*100</f>
        <v>8.5329111984884847</v>
      </c>
      <c r="S26" s="150">
        <f t="shared" si="12"/>
        <v>8.5567413913428307</v>
      </c>
      <c r="T26" s="150">
        <f t="shared" si="12"/>
        <v>8.5788694275647241</v>
      </c>
      <c r="U26" s="150">
        <f t="shared" si="12"/>
        <v>8.5788694275647241</v>
      </c>
      <c r="V26" s="150">
        <f t="shared" si="12"/>
        <v>8.6197211867436039</v>
      </c>
      <c r="W26" s="150"/>
      <c r="X26" s="150">
        <f t="shared" si="12"/>
        <v>8.6537643193926712</v>
      </c>
      <c r="Y26" s="150">
        <f t="shared" si="12"/>
        <v>8.6673815724522978</v>
      </c>
      <c r="Z26" s="150">
        <f t="shared" si="12"/>
        <v>8.6537643193926712</v>
      </c>
      <c r="AA26" s="150">
        <f t="shared" si="12"/>
        <v>8.602699620419072</v>
      </c>
      <c r="AB26" s="150">
        <f t="shared" si="12"/>
        <v>7.4350201705560952</v>
      </c>
      <c r="AC26" s="150">
        <f t="shared" si="12"/>
        <v>6.5771332277996226</v>
      </c>
      <c r="AD26" s="149">
        <f>SUM(Q26:AC26)</f>
        <v>100</v>
      </c>
      <c r="AE26" s="65"/>
    </row>
    <row r="27" spans="1:245">
      <c r="P27" s="65" t="s">
        <v>487</v>
      </c>
      <c r="Q27" s="149">
        <v>5019</v>
      </c>
      <c r="R27" s="149">
        <v>5013</v>
      </c>
      <c r="S27" s="149">
        <v>5027</v>
      </c>
      <c r="T27" s="149">
        <v>5040</v>
      </c>
      <c r="U27" s="149">
        <v>5040</v>
      </c>
      <c r="V27" s="149">
        <v>5064</v>
      </c>
      <c r="W27" s="149"/>
      <c r="X27" s="149">
        <v>5084</v>
      </c>
      <c r="Y27" s="149">
        <v>5092</v>
      </c>
      <c r="Z27" s="149">
        <v>5084</v>
      </c>
      <c r="AA27" s="149">
        <v>5054</v>
      </c>
      <c r="AB27" s="149">
        <v>4368</v>
      </c>
      <c r="AC27" s="149">
        <v>3864</v>
      </c>
      <c r="AD27" s="149">
        <f>SUM(Q27:AC27)</f>
        <v>58749</v>
      </c>
      <c r="AE27" s="149"/>
      <c r="AF27" s="65"/>
    </row>
    <row r="28" spans="1:245">
      <c r="AE28" s="65"/>
    </row>
  </sheetData>
  <mergeCells count="9">
    <mergeCell ref="K3:M3"/>
    <mergeCell ref="N3:N4"/>
    <mergeCell ref="O3:Q3"/>
    <mergeCell ref="A3:A4"/>
    <mergeCell ref="B3:B4"/>
    <mergeCell ref="C3:C4"/>
    <mergeCell ref="D3:D4"/>
    <mergeCell ref="E3:E4"/>
    <mergeCell ref="F3:J3"/>
  </mergeCells>
  <pageMargins left="0.51181102362204722" right="0.31496062992125984" top="0.74803149606299213" bottom="0.74803149606299213" header="0.31496062992125984" footer="0.31496062992125984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23</vt:i4>
      </vt:variant>
    </vt:vector>
  </HeadingPairs>
  <TitlesOfParts>
    <vt:vector size="52" baseType="lpstr">
      <vt:lpstr>канц_</vt:lpstr>
      <vt:lpstr>хоз_</vt:lpstr>
      <vt:lpstr>стройм</vt:lpstr>
      <vt:lpstr>спорт</vt:lpstr>
      <vt:lpstr>электро</vt:lpstr>
      <vt:lpstr>одежда</vt:lpstr>
      <vt:lpstr>мяг_инвент</vt:lpstr>
      <vt:lpstr>медикаменты</vt:lpstr>
      <vt:lpstr>Ком__услуги_</vt:lpstr>
      <vt:lpstr>_сервис_обслуж_и_ремонтОС</vt:lpstr>
      <vt:lpstr>осн_ср</vt:lpstr>
      <vt:lpstr>прочие_расходы</vt:lpstr>
      <vt:lpstr>Список</vt:lpstr>
      <vt:lpstr>Канц</vt:lpstr>
      <vt:lpstr>Хоз</vt:lpstr>
      <vt:lpstr>Строймат</vt:lpstr>
      <vt:lpstr>инвентарь</vt:lpstr>
      <vt:lpstr>Посуда</vt:lpstr>
      <vt:lpstr>Эл. приб</vt:lpstr>
      <vt:lpstr>Одежд</vt:lpstr>
      <vt:lpstr>Мед</vt:lpstr>
      <vt:lpstr>СИЗ</vt:lpstr>
      <vt:lpstr>Связь</vt:lpstr>
      <vt:lpstr>Прочие</vt:lpstr>
      <vt:lpstr>Прод</vt:lpstr>
      <vt:lpstr>гсм</vt:lpstr>
      <vt:lpstr>Сервис и Рем</vt:lpstr>
      <vt:lpstr>Зап. части</vt:lpstr>
      <vt:lpstr>Осн ср</vt:lpstr>
      <vt:lpstr>'Зап. части'!Заголовки_для_печати</vt:lpstr>
      <vt:lpstr>Канц!Заголовки_для_печати</vt:lpstr>
      <vt:lpstr>Мед!Заголовки_для_печати</vt:lpstr>
      <vt:lpstr>Одежд!Заголовки_для_печати</vt:lpstr>
      <vt:lpstr>Прод!Заголовки_для_печати</vt:lpstr>
      <vt:lpstr>Прочие!Заголовки_для_печати</vt:lpstr>
      <vt:lpstr>'Сервис и Рем'!Заголовки_для_печати</vt:lpstr>
      <vt:lpstr>Строймат!Заголовки_для_печати</vt:lpstr>
      <vt:lpstr>Хоз!Заголовки_для_печати</vt:lpstr>
      <vt:lpstr>_сервис_обслуж_и_ремонтОС!Область_печати</vt:lpstr>
      <vt:lpstr>Канц!Область_печати</vt:lpstr>
      <vt:lpstr>канц_!Область_печати</vt:lpstr>
      <vt:lpstr>Ком__услуги_!Область_печати</vt:lpstr>
      <vt:lpstr>медикаменты!Область_печати</vt:lpstr>
      <vt:lpstr>мяг_инвент!Область_печати</vt:lpstr>
      <vt:lpstr>одежда!Область_печати</vt:lpstr>
      <vt:lpstr>осн_ср!Область_печати</vt:lpstr>
      <vt:lpstr>прочие_расходы!Область_печати</vt:lpstr>
      <vt:lpstr>Связь!Область_печати</vt:lpstr>
      <vt:lpstr>спорт!Область_печати</vt:lpstr>
      <vt:lpstr>стройм!Область_печати</vt:lpstr>
      <vt:lpstr>хоз_!Область_печати</vt:lpstr>
      <vt:lpstr>электро!Область_печати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Yurist</cp:lastModifiedBy>
  <cp:lastPrinted>2023-02-22T07:51:44Z</cp:lastPrinted>
  <dcterms:created xsi:type="dcterms:W3CDTF">2022-12-09T05:34:25Z</dcterms:created>
  <dcterms:modified xsi:type="dcterms:W3CDTF">2023-03-28T09:58:47Z</dcterms:modified>
</cp:coreProperties>
</file>